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855" yWindow="555" windowWidth="17895" windowHeight="13740" firstSheet="1" activeTab="3"/>
  </bookViews>
  <sheets>
    <sheet name="Rekapitulace stavby" sheetId="1" r:id="rId1"/>
    <sheet name="18054a - I. etapa - stave..." sheetId="2" r:id="rId2"/>
    <sheet name="18054b - I. etapa - elekt..." sheetId="3" r:id="rId3"/>
    <sheet name="18054a - 3. etapa - stave..." sheetId="4" r:id="rId4"/>
    <sheet name="18054b - 3. etapa - elekt..." sheetId="5" r:id="rId5"/>
    <sheet name="Pokyny pro vyplnění" sheetId="6" r:id="rId6"/>
  </sheets>
  <definedNames>
    <definedName name="_xlnm._FilterDatabase" localSheetId="3" hidden="1">'18054a - 3. etapa - stave...'!$C$99:$K$146</definedName>
    <definedName name="_xlnm._FilterDatabase" localSheetId="1" hidden="1">'18054a - I. etapa - stave...'!$C$100:$K$159</definedName>
    <definedName name="_xlnm._FilterDatabase" localSheetId="4" hidden="1">'18054b - 3. etapa - elekt...'!$C$89:$K$93</definedName>
    <definedName name="_xlnm._FilterDatabase" localSheetId="2" hidden="1">'18054b - I. etapa - elekt...'!$C$89:$K$93</definedName>
    <definedName name="_xlnm.Print_Titles" localSheetId="3">'18054a - 3. etapa - stave...'!$99:$99</definedName>
    <definedName name="_xlnm.Print_Titles" localSheetId="1">'18054a - I. etapa - stave...'!$100:$100</definedName>
    <definedName name="_xlnm.Print_Titles" localSheetId="4">'18054b - 3. etapa - elekt...'!$89:$89</definedName>
    <definedName name="_xlnm.Print_Titles" localSheetId="2">'18054b - I. etapa - elekt...'!$89:$89</definedName>
    <definedName name="_xlnm.Print_Titles" localSheetId="0">'Rekapitulace stavby'!$49:$49</definedName>
    <definedName name="_xlnm.Print_Area" localSheetId="3">'18054a - 3. etapa - stave...'!$C$4:$J$40,'18054a - 3. etapa - stave...'!$C$46:$J$77,'18054a - 3. etapa - stave...'!$C$83:$K$146</definedName>
    <definedName name="_xlnm.Print_Area" localSheetId="1">'18054a - I. etapa - stave...'!$C$4:$J$40,'18054a - I. etapa - stave...'!$C$46:$J$78,'18054a - I. etapa - stave...'!$C$84:$K$159</definedName>
    <definedName name="_xlnm.Print_Area" localSheetId="4">'18054b - 3. etapa - elekt...'!$C$4:$J$40,'18054b - 3. etapa - elekt...'!$C$46:$J$67,'18054b - 3. etapa - elekt...'!$C$73:$K$93</definedName>
    <definedName name="_xlnm.Print_Area" localSheetId="2">'18054b - I. etapa - elekt...'!$C$4:$J$40,'18054b - I. etapa - elekt...'!$C$46:$J$67,'18054b - I. etapa - elekt...'!$C$73:$K$93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</definedNames>
  <calcPr calcId="125725"/>
</workbook>
</file>

<file path=xl/calcChain.xml><?xml version="1.0" encoding="utf-8"?>
<calcChain xmlns="http://schemas.openxmlformats.org/spreadsheetml/2006/main">
  <c r="AY58" i="1"/>
  <c r="AX58"/>
  <c r="BI93" i="5"/>
  <c r="F38"/>
  <c r="BD58" i="1" s="1"/>
  <c r="BH93" i="5"/>
  <c r="F37" s="1"/>
  <c r="BC58" i="1" s="1"/>
  <c r="BG93" i="5"/>
  <c r="F36" s="1"/>
  <c r="BB58" i="1" s="1"/>
  <c r="BF93" i="5"/>
  <c r="F35" s="1"/>
  <c r="BA58" i="1" s="1"/>
  <c r="T93" i="5"/>
  <c r="T92" s="1"/>
  <c r="T91" s="1"/>
  <c r="T90" s="1"/>
  <c r="R93"/>
  <c r="R92" s="1"/>
  <c r="R91" s="1"/>
  <c r="R90" s="1"/>
  <c r="P93"/>
  <c r="P92" s="1"/>
  <c r="P91" s="1"/>
  <c r="P90" s="1"/>
  <c r="AU58" i="1" s="1"/>
  <c r="BK93" i="5"/>
  <c r="BK92" s="1"/>
  <c r="J93"/>
  <c r="BE93"/>
  <c r="J34" s="1"/>
  <c r="AV58" i="1" s="1"/>
  <c r="F34" i="5"/>
  <c r="AZ58" i="1" s="1"/>
  <c r="J86" i="5"/>
  <c r="F86"/>
  <c r="F84"/>
  <c r="E82"/>
  <c r="J59"/>
  <c r="F59"/>
  <c r="F57"/>
  <c r="E55"/>
  <c r="J22"/>
  <c r="E22"/>
  <c r="F87"/>
  <c r="F60"/>
  <c r="J21"/>
  <c r="J16"/>
  <c r="J57" s="1"/>
  <c r="J84"/>
  <c r="E7"/>
  <c r="E49" s="1"/>
  <c r="AY57" i="1"/>
  <c r="AX57"/>
  <c r="BI146" i="4"/>
  <c r="BH146"/>
  <c r="BG146"/>
  <c r="BF146"/>
  <c r="T146"/>
  <c r="T145"/>
  <c r="T144"/>
  <c r="R146"/>
  <c r="R145" s="1"/>
  <c r="R144" s="1"/>
  <c r="P146"/>
  <c r="P145"/>
  <c r="P144" s="1"/>
  <c r="BK146"/>
  <c r="BK145"/>
  <c r="BK144" s="1"/>
  <c r="J144" s="1"/>
  <c r="J75" s="1"/>
  <c r="J146"/>
  <c r="BE146"/>
  <c r="BI143"/>
  <c r="BH143"/>
  <c r="BG143"/>
  <c r="BF143"/>
  <c r="T143"/>
  <c r="T142"/>
  <c r="R143"/>
  <c r="R142"/>
  <c r="P143"/>
  <c r="P142" s="1"/>
  <c r="BK143"/>
  <c r="BK142"/>
  <c r="J142" s="1"/>
  <c r="J74" s="1"/>
  <c r="J143"/>
  <c r="BE143" s="1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/>
  <c r="BI139"/>
  <c r="BH139"/>
  <c r="BG139"/>
  <c r="BF139"/>
  <c r="T139"/>
  <c r="T136" s="1"/>
  <c r="R139"/>
  <c r="P139"/>
  <c r="BK139"/>
  <c r="J139"/>
  <c r="BE139"/>
  <c r="BI138"/>
  <c r="BH138"/>
  <c r="BG138"/>
  <c r="BF138"/>
  <c r="T138"/>
  <c r="R138"/>
  <c r="R136" s="1"/>
  <c r="P138"/>
  <c r="BK138"/>
  <c r="BK136" s="1"/>
  <c r="J136" s="1"/>
  <c r="J73" s="1"/>
  <c r="J138"/>
  <c r="BE138"/>
  <c r="BI137"/>
  <c r="BH137"/>
  <c r="BG137"/>
  <c r="BF137"/>
  <c r="T137"/>
  <c r="R137"/>
  <c r="P137"/>
  <c r="P136" s="1"/>
  <c r="BK137"/>
  <c r="J137"/>
  <c r="BE137" s="1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P128" s="1"/>
  <c r="BK130"/>
  <c r="BK128" s="1"/>
  <c r="J128" s="1"/>
  <c r="J72" s="1"/>
  <c r="J130"/>
  <c r="BE130"/>
  <c r="BI129"/>
  <c r="BH129"/>
  <c r="BG129"/>
  <c r="BF129"/>
  <c r="T129"/>
  <c r="T128" s="1"/>
  <c r="R129"/>
  <c r="R128"/>
  <c r="P129"/>
  <c r="BK129"/>
  <c r="J129"/>
  <c r="BE129" s="1"/>
  <c r="BI127"/>
  <c r="BH127"/>
  <c r="BG127"/>
  <c r="BF127"/>
  <c r="T127"/>
  <c r="T126" s="1"/>
  <c r="R127"/>
  <c r="R126"/>
  <c r="P127"/>
  <c r="P126"/>
  <c r="BK127"/>
  <c r="BK126"/>
  <c r="J126"/>
  <c r="J71" s="1"/>
  <c r="J127"/>
  <c r="BE127" s="1"/>
  <c r="BI125"/>
  <c r="BH125"/>
  <c r="BG125"/>
  <c r="BF125"/>
  <c r="T125"/>
  <c r="T124" s="1"/>
  <c r="R125"/>
  <c r="R124"/>
  <c r="P125"/>
  <c r="P124"/>
  <c r="BK125"/>
  <c r="BK124"/>
  <c r="J124"/>
  <c r="J70" s="1"/>
  <c r="J125"/>
  <c r="BE125" s="1"/>
  <c r="BI123"/>
  <c r="BH123"/>
  <c r="BG123"/>
  <c r="BF123"/>
  <c r="T123"/>
  <c r="T120" s="1"/>
  <c r="R123"/>
  <c r="P123"/>
  <c r="BK123"/>
  <c r="J123"/>
  <c r="BE123"/>
  <c r="BI122"/>
  <c r="BH122"/>
  <c r="BG122"/>
  <c r="BF122"/>
  <c r="T122"/>
  <c r="R122"/>
  <c r="R120" s="1"/>
  <c r="P122"/>
  <c r="BK122"/>
  <c r="BK120" s="1"/>
  <c r="J120" s="1"/>
  <c r="J69" s="1"/>
  <c r="J122"/>
  <c r="BE122"/>
  <c r="BI121"/>
  <c r="BH121"/>
  <c r="BG121"/>
  <c r="BF121"/>
  <c r="T121"/>
  <c r="R121"/>
  <c r="P121"/>
  <c r="P120" s="1"/>
  <c r="BK121"/>
  <c r="J121"/>
  <c r="BE121" s="1"/>
  <c r="BI119"/>
  <c r="BH119"/>
  <c r="BG119"/>
  <c r="BF119"/>
  <c r="T119"/>
  <c r="T118"/>
  <c r="R119"/>
  <c r="R118"/>
  <c r="P119"/>
  <c r="P118" s="1"/>
  <c r="BK119"/>
  <c r="BK118"/>
  <c r="J118" s="1"/>
  <c r="J68" s="1"/>
  <c r="J119"/>
  <c r="BE119" s="1"/>
  <c r="BI117"/>
  <c r="BH117"/>
  <c r="BG117"/>
  <c r="BF117"/>
  <c r="T117"/>
  <c r="T116"/>
  <c r="R117"/>
  <c r="R116"/>
  <c r="P117"/>
  <c r="P116" s="1"/>
  <c r="BK117"/>
  <c r="BK116"/>
  <c r="J116" s="1"/>
  <c r="J67" s="1"/>
  <c r="J117"/>
  <c r="BE117" s="1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 s="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 s="1"/>
  <c r="BI106"/>
  <c r="BH106"/>
  <c r="BG106"/>
  <c r="BF106"/>
  <c r="T106"/>
  <c r="R106"/>
  <c r="P106"/>
  <c r="P102" s="1"/>
  <c r="BK106"/>
  <c r="J106"/>
  <c r="BE106"/>
  <c r="BI105"/>
  <c r="BH105"/>
  <c r="BG105"/>
  <c r="BF105"/>
  <c r="T105"/>
  <c r="T102" s="1"/>
  <c r="R105"/>
  <c r="R102" s="1"/>
  <c r="R101" s="1"/>
  <c r="R100" s="1"/>
  <c r="P105"/>
  <c r="BK105"/>
  <c r="J105"/>
  <c r="BE105"/>
  <c r="BI104"/>
  <c r="BH104"/>
  <c r="BG104"/>
  <c r="F36" s="1"/>
  <c r="BB57" i="1" s="1"/>
  <c r="BF104" i="4"/>
  <c r="T104"/>
  <c r="R104"/>
  <c r="P104"/>
  <c r="BK104"/>
  <c r="J104"/>
  <c r="BE104"/>
  <c r="BI103"/>
  <c r="F38" s="1"/>
  <c r="BD57" i="1" s="1"/>
  <c r="BH103" i="4"/>
  <c r="F37" s="1"/>
  <c r="BC57" i="1" s="1"/>
  <c r="BC56" s="1"/>
  <c r="AY56" s="1"/>
  <c r="BG103" i="4"/>
  <c r="BF103"/>
  <c r="F35" s="1"/>
  <c r="BA57" i="1" s="1"/>
  <c r="BA56" s="1"/>
  <c r="AW56" s="1"/>
  <c r="T103" i="4"/>
  <c r="R103"/>
  <c r="P103"/>
  <c r="BK103"/>
  <c r="BK102" s="1"/>
  <c r="J103"/>
  <c r="BE103" s="1"/>
  <c r="J96"/>
  <c r="F96"/>
  <c r="F94"/>
  <c r="E92"/>
  <c r="J59"/>
  <c r="F59"/>
  <c r="F57"/>
  <c r="E55"/>
  <c r="J22"/>
  <c r="E22"/>
  <c r="F97"/>
  <c r="F60"/>
  <c r="J21"/>
  <c r="J16"/>
  <c r="J94" s="1"/>
  <c r="E7"/>
  <c r="E86" s="1"/>
  <c r="E49"/>
  <c r="AY55" i="1"/>
  <c r="AX55"/>
  <c r="BI93" i="3"/>
  <c r="F38" s="1"/>
  <c r="BD55" i="1" s="1"/>
  <c r="BH93" i="3"/>
  <c r="F37" s="1"/>
  <c r="BC55" i="1" s="1"/>
  <c r="BG93" i="3"/>
  <c r="F36" s="1"/>
  <c r="BB55" i="1" s="1"/>
  <c r="BF93" i="3"/>
  <c r="J35"/>
  <c r="AW55" i="1" s="1"/>
  <c r="F35" i="3"/>
  <c r="BA55" i="1"/>
  <c r="T93" i="3"/>
  <c r="T92" s="1"/>
  <c r="T91" s="1"/>
  <c r="T90" s="1"/>
  <c r="R93"/>
  <c r="R92" s="1"/>
  <c r="R91" s="1"/>
  <c r="R90" s="1"/>
  <c r="P93"/>
  <c r="P92" s="1"/>
  <c r="P91" s="1"/>
  <c r="P90" s="1"/>
  <c r="AU55" i="1" s="1"/>
  <c r="BK93" i="3"/>
  <c r="BK92" s="1"/>
  <c r="J93"/>
  <c r="BE93" s="1"/>
  <c r="J86"/>
  <c r="F86"/>
  <c r="F84"/>
  <c r="E82"/>
  <c r="J59"/>
  <c r="F59"/>
  <c r="F57"/>
  <c r="E55"/>
  <c r="J22"/>
  <c r="E22"/>
  <c r="F60" s="1"/>
  <c r="F87"/>
  <c r="J21"/>
  <c r="J16"/>
  <c r="J84" s="1"/>
  <c r="J57"/>
  <c r="E7"/>
  <c r="E49" s="1"/>
  <c r="AY54" i="1"/>
  <c r="AX54"/>
  <c r="BI159" i="2"/>
  <c r="BH159"/>
  <c r="BG159"/>
  <c r="BF159"/>
  <c r="T159"/>
  <c r="T158"/>
  <c r="T157" s="1"/>
  <c r="R159"/>
  <c r="R158" s="1"/>
  <c r="R157" s="1"/>
  <c r="P159"/>
  <c r="P158" s="1"/>
  <c r="P157" s="1"/>
  <c r="BK159"/>
  <c r="BK158" s="1"/>
  <c r="J159"/>
  <c r="BE159" s="1"/>
  <c r="BI156"/>
  <c r="BH156"/>
  <c r="BG156"/>
  <c r="BF156"/>
  <c r="T156"/>
  <c r="T155" s="1"/>
  <c r="R156"/>
  <c r="R155"/>
  <c r="P156"/>
  <c r="P155"/>
  <c r="BK156"/>
  <c r="BK155" s="1"/>
  <c r="J155" s="1"/>
  <c r="J75" s="1"/>
  <c r="J156"/>
  <c r="BE156" s="1"/>
  <c r="BI154"/>
  <c r="BH154"/>
  <c r="BG154"/>
  <c r="BF154"/>
  <c r="T154"/>
  <c r="R154"/>
  <c r="R149" s="1"/>
  <c r="P154"/>
  <c r="BK154"/>
  <c r="J154"/>
  <c r="BE154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P152"/>
  <c r="BK152"/>
  <c r="J152"/>
  <c r="BE152" s="1"/>
  <c r="BI151"/>
  <c r="BH151"/>
  <c r="BG151"/>
  <c r="BF151"/>
  <c r="T151"/>
  <c r="R151"/>
  <c r="P151"/>
  <c r="P149" s="1"/>
  <c r="BK151"/>
  <c r="J151"/>
  <c r="BE151"/>
  <c r="BI150"/>
  <c r="BH150"/>
  <c r="BG150"/>
  <c r="BF150"/>
  <c r="T150"/>
  <c r="T149" s="1"/>
  <c r="R150"/>
  <c r="P150"/>
  <c r="BK150"/>
  <c r="BK149" s="1"/>
  <c r="J149" s="1"/>
  <c r="J74" s="1"/>
  <c r="J150"/>
  <c r="BE150" s="1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 s="1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 s="1"/>
  <c r="BI141"/>
  <c r="BH141"/>
  <c r="BG141"/>
  <c r="BF141"/>
  <c r="T141"/>
  <c r="R141"/>
  <c r="P141"/>
  <c r="BK141"/>
  <c r="BK137" s="1"/>
  <c r="J137" s="1"/>
  <c r="J73" s="1"/>
  <c r="J141"/>
  <c r="BE141"/>
  <c r="BI140"/>
  <c r="BH140"/>
  <c r="BG140"/>
  <c r="BF140"/>
  <c r="T140"/>
  <c r="T137" s="1"/>
  <c r="R140"/>
  <c r="P140"/>
  <c r="BK140"/>
  <c r="J140"/>
  <c r="BE140"/>
  <c r="BI139"/>
  <c r="BH139"/>
  <c r="BG139"/>
  <c r="BF139"/>
  <c r="T139"/>
  <c r="R139"/>
  <c r="P139"/>
  <c r="BK139"/>
  <c r="J139"/>
  <c r="BE139" s="1"/>
  <c r="BI138"/>
  <c r="BH138"/>
  <c r="BG138"/>
  <c r="BF138"/>
  <c r="T138"/>
  <c r="R138"/>
  <c r="R137" s="1"/>
  <c r="P138"/>
  <c r="P137" s="1"/>
  <c r="BK138"/>
  <c r="J138"/>
  <c r="BE138" s="1"/>
  <c r="BI136"/>
  <c r="BH136"/>
  <c r="BG136"/>
  <c r="BF136"/>
  <c r="T136"/>
  <c r="T135"/>
  <c r="R136"/>
  <c r="R135" s="1"/>
  <c r="P136"/>
  <c r="P135" s="1"/>
  <c r="BK136"/>
  <c r="BK135"/>
  <c r="J135" s="1"/>
  <c r="J72" s="1"/>
  <c r="J136"/>
  <c r="BE136" s="1"/>
  <c r="BI134"/>
  <c r="BH134"/>
  <c r="BG134"/>
  <c r="BF134"/>
  <c r="T134"/>
  <c r="T133"/>
  <c r="R134"/>
  <c r="R133" s="1"/>
  <c r="P134"/>
  <c r="P133" s="1"/>
  <c r="BK134"/>
  <c r="BK133"/>
  <c r="J133" s="1"/>
  <c r="J71" s="1"/>
  <c r="J134"/>
  <c r="BE134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BK127" s="1"/>
  <c r="J127" s="1"/>
  <c r="J70" s="1"/>
  <c r="J131"/>
  <c r="BE131"/>
  <c r="BI130"/>
  <c r="BH130"/>
  <c r="BG130"/>
  <c r="BF130"/>
  <c r="T130"/>
  <c r="T127" s="1"/>
  <c r="R130"/>
  <c r="P130"/>
  <c r="BK130"/>
  <c r="J130"/>
  <c r="BE130"/>
  <c r="BI129"/>
  <c r="BH129"/>
  <c r="BG129"/>
  <c r="BF129"/>
  <c r="T129"/>
  <c r="R129"/>
  <c r="P129"/>
  <c r="BK129"/>
  <c r="J129"/>
  <c r="BE129" s="1"/>
  <c r="BI128"/>
  <c r="BH128"/>
  <c r="BG128"/>
  <c r="BF128"/>
  <c r="T128"/>
  <c r="R128"/>
  <c r="R127" s="1"/>
  <c r="P128"/>
  <c r="P127" s="1"/>
  <c r="BK128"/>
  <c r="J128"/>
  <c r="BE128" s="1"/>
  <c r="BI126"/>
  <c r="BH126"/>
  <c r="BG126"/>
  <c r="BF126"/>
  <c r="T126"/>
  <c r="T125"/>
  <c r="R126"/>
  <c r="R125" s="1"/>
  <c r="P126"/>
  <c r="P125" s="1"/>
  <c r="BK126"/>
  <c r="BK125"/>
  <c r="J125" s="1"/>
  <c r="J69" s="1"/>
  <c r="J126"/>
  <c r="BE126" s="1"/>
  <c r="BI124"/>
  <c r="BH124"/>
  <c r="BG124"/>
  <c r="BF124"/>
  <c r="T124"/>
  <c r="T123"/>
  <c r="R124"/>
  <c r="R123" s="1"/>
  <c r="P124"/>
  <c r="P123" s="1"/>
  <c r="BK124"/>
  <c r="BK123"/>
  <c r="J123" s="1"/>
  <c r="J68" s="1"/>
  <c r="J124"/>
  <c r="BE124" s="1"/>
  <c r="BI122"/>
  <c r="BH122"/>
  <c r="BG122"/>
  <c r="BF122"/>
  <c r="T122"/>
  <c r="T121"/>
  <c r="R122"/>
  <c r="R121" s="1"/>
  <c r="P122"/>
  <c r="P121" s="1"/>
  <c r="BK122"/>
  <c r="BK121"/>
  <c r="J121" s="1"/>
  <c r="J67" s="1"/>
  <c r="J122"/>
  <c r="BE122" s="1"/>
  <c r="BI120"/>
  <c r="BH120"/>
  <c r="BG120"/>
  <c r="BF120"/>
  <c r="T120"/>
  <c r="R120"/>
  <c r="P120"/>
  <c r="BK120"/>
  <c r="J120"/>
  <c r="BE120" s="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 s="1"/>
  <c r="BI116"/>
  <c r="BH116"/>
  <c r="BG116"/>
  <c r="BF116"/>
  <c r="T116"/>
  <c r="R116"/>
  <c r="P116"/>
  <c r="BK116"/>
  <c r="J116"/>
  <c r="BE116" s="1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 s="1"/>
  <c r="BI112"/>
  <c r="BH112"/>
  <c r="BG112"/>
  <c r="BF112"/>
  <c r="T112"/>
  <c r="R112"/>
  <c r="P112"/>
  <c r="BK112"/>
  <c r="J112"/>
  <c r="BE112" s="1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 s="1"/>
  <c r="BI108"/>
  <c r="BH108"/>
  <c r="BG108"/>
  <c r="BF108"/>
  <c r="T108"/>
  <c r="R108"/>
  <c r="P108"/>
  <c r="BK108"/>
  <c r="J108"/>
  <c r="BE108" s="1"/>
  <c r="BI107"/>
  <c r="BH107"/>
  <c r="BG107"/>
  <c r="BF107"/>
  <c r="T107"/>
  <c r="R107"/>
  <c r="P107"/>
  <c r="BK107"/>
  <c r="J107"/>
  <c r="BE107"/>
  <c r="BI106"/>
  <c r="BH106"/>
  <c r="BG106"/>
  <c r="BF106"/>
  <c r="T106"/>
  <c r="R106"/>
  <c r="R103" s="1"/>
  <c r="P106"/>
  <c r="BK106"/>
  <c r="J106"/>
  <c r="BE106"/>
  <c r="BI105"/>
  <c r="BH105"/>
  <c r="BG105"/>
  <c r="BF105"/>
  <c r="T105"/>
  <c r="R105"/>
  <c r="P105"/>
  <c r="BK105"/>
  <c r="J105"/>
  <c r="BE105" s="1"/>
  <c r="BI104"/>
  <c r="F38" s="1"/>
  <c r="BD54" i="1" s="1"/>
  <c r="BD53" s="1"/>
  <c r="BH104" i="2"/>
  <c r="F37" s="1"/>
  <c r="BC54" i="1" s="1"/>
  <c r="BC53" s="1"/>
  <c r="BG104" i="2"/>
  <c r="F36" s="1"/>
  <c r="BB54" i="1" s="1"/>
  <c r="BF104" i="2"/>
  <c r="F35" s="1"/>
  <c r="BA54" i="1" s="1"/>
  <c r="BA53" s="1"/>
  <c r="T104" i="2"/>
  <c r="T103" s="1"/>
  <c r="R104"/>
  <c r="P104"/>
  <c r="P103" s="1"/>
  <c r="BK104"/>
  <c r="BK103" s="1"/>
  <c r="J104"/>
  <c r="BE104" s="1"/>
  <c r="J97"/>
  <c r="F97"/>
  <c r="F95"/>
  <c r="E93"/>
  <c r="J59"/>
  <c r="F59"/>
  <c r="F57"/>
  <c r="E55"/>
  <c r="J22"/>
  <c r="E22"/>
  <c r="F98"/>
  <c r="F60"/>
  <c r="J21"/>
  <c r="J16"/>
  <c r="J95" s="1"/>
  <c r="E7"/>
  <c r="E87" s="1"/>
  <c r="E49"/>
  <c r="AS56" i="1"/>
  <c r="AS53"/>
  <c r="AS52" s="1"/>
  <c r="AS51" s="1"/>
  <c r="L47"/>
  <c r="AM46"/>
  <c r="L46"/>
  <c r="AM44"/>
  <c r="L44"/>
  <c r="L42"/>
  <c r="L41"/>
  <c r="BK102" i="2" l="1"/>
  <c r="J103"/>
  <c r="J66" s="1"/>
  <c r="F34" i="3"/>
  <c r="AZ55" i="1" s="1"/>
  <c r="J34" i="3"/>
  <c r="AV55" i="1" s="1"/>
  <c r="AT55" s="1"/>
  <c r="J102" i="4"/>
  <c r="J66" s="1"/>
  <c r="BK101"/>
  <c r="J158" i="2"/>
  <c r="J77" s="1"/>
  <c r="BK157"/>
  <c r="J157" s="1"/>
  <c r="J76" s="1"/>
  <c r="F34" i="4"/>
  <c r="AZ57" i="1" s="1"/>
  <c r="AZ56" s="1"/>
  <c r="AV56" s="1"/>
  <c r="AT56" s="1"/>
  <c r="J34" i="4"/>
  <c r="AV57" i="1" s="1"/>
  <c r="AT57" s="1"/>
  <c r="J92" i="5"/>
  <c r="J66" s="1"/>
  <c r="BK91"/>
  <c r="T102" i="2"/>
  <c r="T101" s="1"/>
  <c r="P102"/>
  <c r="P101" s="1"/>
  <c r="AU54" i="1" s="1"/>
  <c r="AU53" s="1"/>
  <c r="BD56"/>
  <c r="BD52" s="1"/>
  <c r="BD51" s="1"/>
  <c r="W30" s="1"/>
  <c r="BB56"/>
  <c r="AX56" s="1"/>
  <c r="T101" i="4"/>
  <c r="T100" s="1"/>
  <c r="P101"/>
  <c r="P100" s="1"/>
  <c r="AU57" i="1" s="1"/>
  <c r="AU56" s="1"/>
  <c r="F34" i="2"/>
  <c r="AZ54" i="1" s="1"/>
  <c r="J34" i="2"/>
  <c r="AV54" i="1" s="1"/>
  <c r="BC52"/>
  <c r="AY53"/>
  <c r="BB53"/>
  <c r="R102" i="2"/>
  <c r="R101" s="1"/>
  <c r="BA52" i="1"/>
  <c r="AW53"/>
  <c r="BK91" i="3"/>
  <c r="J92"/>
  <c r="J66" s="1"/>
  <c r="J57" i="2"/>
  <c r="J57" i="4"/>
  <c r="E76" i="5"/>
  <c r="J145" i="4"/>
  <c r="J76" s="1"/>
  <c r="J35" i="5"/>
  <c r="AW58" i="1" s="1"/>
  <c r="AT58" s="1"/>
  <c r="J35" i="2"/>
  <c r="AW54" i="1" s="1"/>
  <c r="E76" i="3"/>
  <c r="J35" i="4"/>
  <c r="AW57" i="1" s="1"/>
  <c r="J102" i="2" l="1"/>
  <c r="J65" s="1"/>
  <c r="BK101"/>
  <c r="J101" s="1"/>
  <c r="AT54" i="1"/>
  <c r="BK90" i="5"/>
  <c r="J90" s="1"/>
  <c r="J91"/>
  <c r="J65" s="1"/>
  <c r="AZ53" i="1"/>
  <c r="AX53"/>
  <c r="BB52"/>
  <c r="AW52"/>
  <c r="BA51"/>
  <c r="BK90" i="3"/>
  <c r="J90" s="1"/>
  <c r="J91"/>
  <c r="J65" s="1"/>
  <c r="BC51" i="1"/>
  <c r="AY52"/>
  <c r="BK100" i="4"/>
  <c r="J100" s="1"/>
  <c r="J101"/>
  <c r="J65" s="1"/>
  <c r="AU52" i="1"/>
  <c r="AU51" s="1"/>
  <c r="J31" i="2" l="1"/>
  <c r="J64"/>
  <c r="J64" i="3"/>
  <c r="J31"/>
  <c r="AY51" i="1"/>
  <c r="W29"/>
  <c r="AW51"/>
  <c r="AK27" s="1"/>
  <c r="W27"/>
  <c r="J31" i="5"/>
  <c r="J64"/>
  <c r="AZ52" i="1"/>
  <c r="AV53"/>
  <c r="AT53" s="1"/>
  <c r="J31" i="4"/>
  <c r="J64"/>
  <c r="BB51" i="1"/>
  <c r="AX52"/>
  <c r="AG54" l="1"/>
  <c r="J40" i="2"/>
  <c r="AZ51" i="1"/>
  <c r="AV52"/>
  <c r="AT52" s="1"/>
  <c r="J40" i="5"/>
  <c r="AG58" i="1"/>
  <c r="AN58" s="1"/>
  <c r="J40" i="3"/>
  <c r="AG55" i="1"/>
  <c r="AN55" s="1"/>
  <c r="AG57"/>
  <c r="J40" i="4"/>
  <c r="W28" i="1"/>
  <c r="AX51"/>
  <c r="AG56" l="1"/>
  <c r="AN56" s="1"/>
  <c r="AN57"/>
  <c r="AG53"/>
  <c r="AN54"/>
  <c r="W26"/>
  <c r="AV51"/>
  <c r="AG52" l="1"/>
  <c r="AN53"/>
  <c r="AT51"/>
  <c r="AK26"/>
  <c r="AG51" l="1"/>
  <c r="AN52"/>
  <c r="AK23" l="1"/>
  <c r="AK32" s="1"/>
  <c r="AN51"/>
</calcChain>
</file>

<file path=xl/sharedStrings.xml><?xml version="1.0" encoding="utf-8"?>
<sst xmlns="http://schemas.openxmlformats.org/spreadsheetml/2006/main" count="2532" uniqueCount="588">
  <si>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</si>
  <si>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</si>
  <si>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</si>
  <si>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</si>
  <si>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</si>
  <si>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</si>
  <si>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</si>
  <si>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{f4a657bb-36e1-488d-a319-4846d7e50379}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</si>
  <si>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</si>
  <si>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</si>
  <si>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</si>
  <si>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</si>
  <si>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</si>
  <si>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</si>
  <si>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</si>
  <si>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</si>
  <si>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</si>
  <si>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18054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</si>
  <si>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</si>
  <si>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</si>
  <si>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Areál pivovaru Kolín - veřejné osvětlení</t>
  </si>
  <si>
    <t>KSO:</t>
  </si>
  <si>
    <t>CC-CZ:</t>
  </si>
  <si>
    <t>Místo:</t>
  </si>
  <si>
    <t xml:space="preserve"> </t>
  </si>
  <si>
    <t>Datum:</t>
  </si>
  <si>
    <t>24. 8. 2018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</si>
  <si>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</si>
  <si>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</si>
  <si>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</si>
  <si>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</si>
  <si>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</si>
  <si>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</si>
  <si>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</si>
  <si>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AZ PROJECT s.r.o., Plynárenská 830, Kolín IV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</si>
  <si>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</si>
  <si>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</si>
  <si>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</si>
  <si>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</si>
  <si>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</si>
  <si>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</si>
  <si>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</si>
  <si>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</si>
  <si>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</si>
  <si>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</si>
  <si>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</si>
  <si>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</si>
  <si>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</si>
  <si>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</si>
  <si>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</si>
  <si>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</si>
  <si>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</si>
  <si>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</si>
  <si>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</si>
  <si>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</si>
  <si>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</si>
  <si>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</si>
  <si>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</si>
  <si>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</si>
  <si>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</si>
  <si>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</si>
  <si>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</si>
  <si>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</si>
  <si>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</si>
  <si>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</si>
  <si>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</si>
  <si>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</si>
  <si>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</si>
  <si>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</si>
  <si>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</si>
  <si>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</si>
  <si>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</si>
  <si>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</si>
  <si>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</si>
  <si>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</si>
  <si>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</si>
  <si>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</si>
  <si>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{8b4b3e10-2102-4f9e-8f61-9b8f2763d7fe}</t>
  </si>
  <si>
    <t>2</t>
  </si>
  <si>
    <t>18054a</t>
  </si>
  <si>
    <t>I. etapa</t>
  </si>
  <si>
    <t>Soupis</t>
  </si>
  <si>
    <t>{985df9d4-968a-44db-9f16-ec6e4fa13aed}</t>
  </si>
  <si>
    <t>/</t>
  </si>
  <si>
    <t>I. etapa - stavební část</t>
  </si>
  <si>
    <t>3</t>
  </si>
  <si>
    <t>{96a65205-1734-4fe2-8c73-8f7d2c08adb3}</t>
  </si>
  <si>
    <t>18054b</t>
  </si>
  <si>
    <t>I. etapa - elektroinstalace</t>
  </si>
  <si>
    <t>{315edda8-08dc-4dae-af4b-58ddd4c65d51}</t>
  </si>
  <si>
    <t>3. etapa</t>
  </si>
  <si>
    <t>{49b847d2-912c-433a-baba-ceac5ea861ea}</t>
  </si>
  <si>
    <t>3. etapa - stavební část</t>
  </si>
  <si>
    <t>{dc290613-1f80-4aff-b3c2-0d13a34733e4}</t>
  </si>
  <si>
    <t>3. etapa - elektroinstalace</t>
  </si>
  <si>
    <t>{6f7bd8bb-4640-44aa-9a35-67f28ab890ec}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</si>
  <si>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</si>
  <si>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</si>
  <si>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</si>
  <si>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</si>
  <si>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</si>
  <si>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</si>
  <si>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</si>
  <si>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18054 - Areál pivovaru Kolín - veřejné osvětlení</t>
  </si>
  <si>
    <t>Soupis:</t>
  </si>
  <si>
    <t>18054a - I. etapa</t>
  </si>
  <si>
    <t>Úroveň 3:</t>
  </si>
  <si>
    <t>18054a - I. etapa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</si>
  <si>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</si>
  <si>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</si>
  <si>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</si>
  <si>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</si>
  <si>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</si>
  <si>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</si>
  <si>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</si>
  <si>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</si>
  <si>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</si>
  <si>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</si>
  <si>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</si>
  <si>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</si>
  <si>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</si>
  <si>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</si>
  <si>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</si>
  <si>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</si>
  <si>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</si>
  <si>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</si>
  <si>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</si>
  <si>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</si>
  <si>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</si>
  <si>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</si>
  <si>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</si>
  <si>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</si>
  <si>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</si>
  <si>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</si>
  <si>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</si>
  <si>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</si>
  <si>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</si>
  <si>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</si>
  <si>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</si>
  <si>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</si>
  <si>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</si>
  <si>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</si>
  <si>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</si>
  <si>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</si>
  <si>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</si>
  <si>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113106151</t>
  </si>
  <si>
    <t>Rozebrání dlažeb a dílců komunikací pro pěší, vozovek a ploch s přemístěním hmot na skládku na vzdálenost do 3 m nebo s naložením na dopravní prostředek vozovek a ploch, s jakoukoliv výplní spár v ploše jednotlivě do 50 m2 z velkých kostek s ložem z kameniva</t>
  </si>
  <si>
    <t>m2</t>
  </si>
  <si>
    <t>CS ÚRS 2017 02</t>
  </si>
  <si>
    <t>4</t>
  </si>
  <si>
    <t>1304790507</t>
  </si>
  <si>
    <t>113107112</t>
  </si>
  <si>
    <t>Odstranění podkladů nebo krytů s přemístěním hmot na skládku na vzdálenost do 3 m nebo s naložením na dopravní prostředek v ploše jednotlivě do 50 m2 z kameniva těženého, o tl. vrstvy přes 100 do 200 mm</t>
  </si>
  <si>
    <t>1910956815</t>
  </si>
  <si>
    <t>113107121</t>
  </si>
  <si>
    <t>Odstranění podkladů nebo krytů s přemístěním hmot na skládku na vzdálenost do 3 m nebo s naložením na dopravní prostředek v ploše jednotlivě do 50 m2 z kameniva hrubého drceného, o tl. vrstvy do 100 mm</t>
  </si>
  <si>
    <t>207911739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</si>
  <si>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</si>
  <si>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</si>
  <si>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-991315781</t>
  </si>
  <si>
    <t>5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</si>
  <si>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</si>
  <si>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</si>
  <si>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1448374449</t>
  </si>
  <si>
    <t>6</t>
  </si>
  <si>
    <t>113201111</t>
  </si>
  <si>
    <t>Vytrhání obrub s vybouráním lože, s přemístěním hmot na skládku na vzdálenost do 3 m nebo s naložením na dopravní prostředek chodníkových ležatých</t>
  </si>
  <si>
    <t>m</t>
  </si>
  <si>
    <t>-2044282133</t>
  </si>
  <si>
    <t>7</t>
  </si>
  <si>
    <t>113201112</t>
  </si>
  <si>
    <t>Vytrhání obrub s vybouráním lože, s přemístěním hmot na skládku na vzdálenost do 3 m nebo s naložením na dopravní prostředek silničních ležatých</t>
  </si>
  <si>
    <t>357191888</t>
  </si>
  <si>
    <t>8</t>
  </si>
  <si>
    <t>131301101</t>
  </si>
  <si>
    <t>Hloubení nezapažených jam a zářezů s urovnáním dna do předepsaného profilu a spádu v hornině tř. 4 do 100 m3</t>
  </si>
  <si>
    <t>m3</t>
  </si>
  <si>
    <t>1563994198</t>
  </si>
  <si>
    <t>9</t>
  </si>
  <si>
    <t>131301109</t>
  </si>
  <si>
    <t>Hloubení nezapažených jam a zářezů s urovnáním dna do předepsaného profilu a spádu Příplatek k cenám za lepivost horniny tř. 4</t>
  </si>
  <si>
    <t>-522146379</t>
  </si>
  <si>
    <t>10</t>
  </si>
  <si>
    <t>132201101</t>
  </si>
  <si>
    <t>Hloubení zapažených i nezapažených rýh šířky do 600 mm s urovnáním dna do předepsaného profilu a spádu v hornině tř. 3 do 100 m3</t>
  </si>
  <si>
    <t>-1689019622</t>
  </si>
  <si>
    <t>11</t>
  </si>
  <si>
    <t>132201109</t>
  </si>
  <si>
    <t>Hloubení zapažených i nezapažených rýh šířky do 600 mm s urovnáním dna do předepsaného profilu a spádu v hornině tř. 3 Příplatek k cenám za lepivost horniny tř. 3</t>
  </si>
  <si>
    <t>603335858</t>
  </si>
  <si>
    <t>12</t>
  </si>
  <si>
    <t>132301101</t>
  </si>
  <si>
    <t>Hloubení zapažených i nezapažených rýh šířky do 600 mm s urovnáním dna do předepsaného profilu a spádu v hornině tř. 4 do 100 m3</t>
  </si>
  <si>
    <t>1087476404</t>
  </si>
  <si>
    <t>13</t>
  </si>
  <si>
    <t>132301109</t>
  </si>
  <si>
    <t>Hloubení zapažených i nezapažených rýh šířky do 600 mm s urovnáním dna do předepsaného profilu a spádu v hornině tř. 4 Příplatek k cenám za lepivost horniny tř. 4</t>
  </si>
  <si>
    <t>-31794583</t>
  </si>
  <si>
    <t>14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</si>
  <si>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</si>
  <si>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</si>
  <si>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CS ÚRS 2016 01</t>
  </si>
  <si>
    <t>1620865981</t>
  </si>
  <si>
    <t>171201201</t>
  </si>
  <si>
    <t>Uložení sypaniny na skládky</t>
  </si>
  <si>
    <t>901093253</t>
  </si>
  <si>
    <t>16</t>
  </si>
  <si>
    <t>171201211</t>
  </si>
  <si>
    <t>Uložení sypaniny poplatek za uložení sypaniny na skládce (skládkovné)</t>
  </si>
  <si>
    <t>t</t>
  </si>
  <si>
    <t>89207664</t>
  </si>
  <si>
    <t>17</t>
  </si>
  <si>
    <t>174102101</t>
  </si>
  <si>
    <t>Zásyp sypaninou z jakékoliv horniny při překopech inženýrských sítí objemu do 30 m3 s uložením výkopku ve vrstvách se zhutněním jam, šachet, rýh nebo kolem objektů v těchto vykopávkách</t>
  </si>
  <si>
    <t>-1258102006</t>
  </si>
  <si>
    <t>Zakládání</t>
  </si>
  <si>
    <t>18</t>
  </si>
  <si>
    <t>275321311</t>
  </si>
  <si>
    <t>Základy z betonu železového (bez výztuže) patky z betonu bez zvýšených nároků na prostředí tř. C 16/20</t>
  </si>
  <si>
    <t>329002273</t>
  </si>
  <si>
    <t>Svislé a kompletní konstrukce</t>
  </si>
  <si>
    <t>19</t>
  </si>
  <si>
    <t>388995211</t>
  </si>
  <si>
    <t>Chránička kabelů  z trub HDPE do DN 80</t>
  </si>
  <si>
    <t>1672650030</t>
  </si>
  <si>
    <t>Vodorovné konstrukce</t>
  </si>
  <si>
    <t>20</t>
  </si>
  <si>
    <t>451573111</t>
  </si>
  <si>
    <t>Lože pod potrubí, stoky a drobné objekty v otevřeném výkopu z písku a štěrkopísku do 63 mm</t>
  </si>
  <si>
    <t>1153105211</t>
  </si>
  <si>
    <t>Komunikace pozemní</t>
  </si>
  <si>
    <t>572350112</t>
  </si>
  <si>
    <t>Vyspravení krytu komunikací po překopech inženýrských sítí plochy do 15 m2 litým asfaltem MA (LA), po zhutnění tl. přes 40 do 60 mm</t>
  </si>
  <si>
    <t>269909784</t>
  </si>
  <si>
    <t>22</t>
  </si>
  <si>
    <t>572370111</t>
  </si>
  <si>
    <t>Vyspravení krytu komunikací po překopech inženýrských sítí plochy do 15 m2 dlažbou z kamenných kostek s ložem z kameniva těženého velkých</t>
  </si>
  <si>
    <t>-1200681270</t>
  </si>
  <si>
    <t>23</t>
  </si>
  <si>
    <t>578901123</t>
  </si>
  <si>
    <t>Zdrsňovací posyp litého asfaltu z kameniva drobného při překopech inženýrských sítí plochy do 15 m2 se zaválcováním a s odstraněním přebytečného materiálu s povrchu, v množství 8 kg/m2</t>
  </si>
  <si>
    <t>165132265</t>
  </si>
  <si>
    <t>24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</si>
  <si>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</si>
  <si>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</si>
  <si>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-72636085</t>
  </si>
  <si>
    <t>25</t>
  </si>
  <si>
    <t>M</t>
  </si>
  <si>
    <t>592450380</t>
  </si>
  <si>
    <t>dlažba zámková profilová základní 20x16,5x6 cm přírodní</t>
  </si>
  <si>
    <t>-1839528480</t>
  </si>
  <si>
    <t>Úpravy povrchů, podlahy a osazování výplní</t>
  </si>
  <si>
    <t>26</t>
  </si>
  <si>
    <t>612325121</t>
  </si>
  <si>
    <t>Vápenocementová nebo vápenná omítka rýh štuková ve stěnách, šířky rýhy do 150 mm</t>
  </si>
  <si>
    <t>-1043424628</t>
  </si>
  <si>
    <t>Trubní vedení</t>
  </si>
  <si>
    <t>27</t>
  </si>
  <si>
    <t>8997221R1</t>
  </si>
  <si>
    <t>Krytí vedení výstražnou fólií elektro červená s bleskem, 330 mm</t>
  </si>
  <si>
    <t>-879722103</t>
  </si>
  <si>
    <t>Ostatní konstrukce a práce-bourání</t>
  </si>
  <si>
    <t>28</t>
  </si>
  <si>
    <t>916131113</t>
  </si>
  <si>
    <t>Osazení silničního obrubníku betonového se zřízením lože, s vyplněním a zatřením spár cementovou maltou ležatého s boční opěrou z betonu prostého tř. C 12/15, do lože z betonu prostého téže značky</t>
  </si>
  <si>
    <t>527955112</t>
  </si>
  <si>
    <t>29</t>
  </si>
  <si>
    <t>592174640</t>
  </si>
  <si>
    <t>obrubník betonový silniční vibrolisovaný 50x15x25 cm</t>
  </si>
  <si>
    <t>kus</t>
  </si>
  <si>
    <t>1344631784</t>
  </si>
  <si>
    <t>30</t>
  </si>
  <si>
    <t>916241111</t>
  </si>
  <si>
    <t>Osazení obrubníku kamenného se zřízením lože, s vyplněním a zatřením spár cementovou maltou ležatého bez boční opěry, do lože z kameniva těženého</t>
  </si>
  <si>
    <t>-243894679</t>
  </si>
  <si>
    <t>31</t>
  </si>
  <si>
    <t>583803030</t>
  </si>
  <si>
    <t>obrubník kamenný přímý, žula 32x24</t>
  </si>
  <si>
    <t>463232560</t>
  </si>
  <si>
    <t>32</t>
  </si>
  <si>
    <t>919735112</t>
  </si>
  <si>
    <t>Řezání stávajícího živičného krytu nebo podkladu hloubky přes 50 do 100 mm</t>
  </si>
  <si>
    <t>-209948857</t>
  </si>
  <si>
    <t>33</t>
  </si>
  <si>
    <t>941111121</t>
  </si>
  <si>
    <t>Montáž lešení řadového trubkového lehkého pracovního s podlahami s provozním zatížením tř. 3 do 200 kg/m2 šířky tř. W09 přes 0,9 do 1,2 m, výšky do 10 m</t>
  </si>
  <si>
    <t>-1425339963</t>
  </si>
  <si>
    <t>34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</si>
  <si>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</si>
  <si>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</si>
  <si>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-1645762806</t>
  </si>
  <si>
    <t>35</t>
  </si>
  <si>
    <t>941111821</t>
  </si>
  <si>
    <t>Demontáž lešení řadového trubkového lehkého pracovního s podlahami s provozním zatížením tř. 3 do 200 kg/m2 šířky tř. W09 přes 0,9 do 1,2 m, výšky do 10 m</t>
  </si>
  <si>
    <t>-229446926</t>
  </si>
  <si>
    <t>36</t>
  </si>
  <si>
    <t>9539651R1</t>
  </si>
  <si>
    <t>Kotvy pro fasádní světla F1-F25, Z1-Z3, kotva R20 dl. 250 mm</t>
  </si>
  <si>
    <t>-577887988</t>
  </si>
  <si>
    <t>37</t>
  </si>
  <si>
    <t>974031143</t>
  </si>
  <si>
    <t>Vysekání rýh ve zdivu cihelném na maltu vápennou nebo vápenocementovou do hl. 70 mm a šířky do 100 mm</t>
  </si>
  <si>
    <t>1120502971</t>
  </si>
  <si>
    <t>38</t>
  </si>
  <si>
    <t>979071011</t>
  </si>
  <si>
    <t>Očištění vybouraných dlažebních kostek při překopech inženýrských sítí od spojovacího materiálu, s přemístěním hmot na skládku na vzdálenost do 3 m nebo s naložením na dopravní prostředek velkých, s původním vyplněním spár kamenivem těženým</t>
  </si>
  <si>
    <t>-1659081707</t>
  </si>
  <si>
    <t>997</t>
  </si>
  <si>
    <t>Přesun sutě</t>
  </si>
  <si>
    <t>39</t>
  </si>
  <si>
    <t>997002611</t>
  </si>
  <si>
    <t>Nakládání suti a vybouraných hmot na dopravní prostředek pro vodorovné přemístění</t>
  </si>
  <si>
    <t>CS ÚRS 2014 01</t>
  </si>
  <si>
    <t>1372499984</t>
  </si>
  <si>
    <t>40</t>
  </si>
  <si>
    <t>997013501</t>
  </si>
  <si>
    <t>Odvoz suti a vybouraných hmot na skládku nebo meziskládku se složením, na vzdálenost do 1 km</t>
  </si>
  <si>
    <t>741221103</t>
  </si>
  <si>
    <t>41</t>
  </si>
  <si>
    <t>997013509</t>
  </si>
  <si>
    <t>Odvoz suti a vybouraných hmot na skládku nebo meziskládku se složením, na vzdálenost Příplatek k ceně za každý další i započatý 1 km přes 1 km</t>
  </si>
  <si>
    <t>1836489713</t>
  </si>
  <si>
    <t>42</t>
  </si>
  <si>
    <t>997013822</t>
  </si>
  <si>
    <t>Poplatek za uložení stavebního odpadu na skládce (skládkovné) s oleji nebo ropnými látkami</t>
  </si>
  <si>
    <t>-2118012392</t>
  </si>
  <si>
    <t>43</t>
  </si>
  <si>
    <t>997013831</t>
  </si>
  <si>
    <t>Poplatek za uložení stavebního odpadu na skládce (skládkovné) směsného</t>
  </si>
  <si>
    <t>-916763549</t>
  </si>
  <si>
    <t>998</t>
  </si>
  <si>
    <t>Přesun hmot</t>
  </si>
  <si>
    <t>44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</si>
  <si>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</si>
  <si>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</si>
  <si>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-184441485</t>
  </si>
  <si>
    <t>VRN</t>
  </si>
  <si>
    <t>Vedlejší rozpočtové náklady</t>
  </si>
  <si>
    <t>VRN3</t>
  </si>
  <si>
    <t>Zařízení staveniště</t>
  </si>
  <si>
    <t>45</t>
  </si>
  <si>
    <t>031002000</t>
  </si>
  <si>
    <t>vytyčení inženýrských sítí</t>
  </si>
  <si>
    <t>kpl</t>
  </si>
  <si>
    <t>1024</t>
  </si>
  <si>
    <t>-1799532624</t>
  </si>
  <si>
    <t>18054b - I. etapa - elektroinstalace</t>
  </si>
  <si>
    <t>PSV - Práce a dodávky PSV</t>
  </si>
  <si>
    <t xml:space="preserve">    741 - Elektroinstalace</t>
  </si>
  <si>
    <t>PSV</t>
  </si>
  <si>
    <t>Práce a dodávky PSV</t>
  </si>
  <si>
    <t>741</t>
  </si>
  <si>
    <t>Elektroinstalace</t>
  </si>
  <si>
    <t>74111000R</t>
  </si>
  <si>
    <t>Elektroinstalace - v.v. viz příloha</t>
  </si>
  <si>
    <t>164725483</t>
  </si>
  <si>
    <t>18054b - 3. etapa</t>
  </si>
  <si>
    <t>18054a - 3. etapa - stavební část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</si>
  <si>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</si>
  <si>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</si>
  <si>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1713699957</t>
  </si>
  <si>
    <t>113107042</t>
  </si>
  <si>
    <t>Odstranění podkladů nebo krytů při překopech inženýrských sítí v ploše jednotlivě do 15 m2 s přemístěním hmot na skládku ve vzdálenosti do 3 m nebo s naložením na dopravní prostředek živičných, o tl. vrstvy přes 50 do 100 mm</t>
  </si>
  <si>
    <t>-2079475079</t>
  </si>
  <si>
    <t>1486647337</t>
  </si>
  <si>
    <t>-1608065716</t>
  </si>
  <si>
    <t>-581446166</t>
  </si>
  <si>
    <t>-44984720</t>
  </si>
  <si>
    <t>-2040725333</t>
  </si>
  <si>
    <t>-1091778562</t>
  </si>
  <si>
    <t>1518972760</t>
  </si>
  <si>
    <t>-1034620829</t>
  </si>
  <si>
    <t>846866473</t>
  </si>
  <si>
    <t>2017450481</t>
  </si>
  <si>
    <t>-1720477136</t>
  </si>
  <si>
    <t>1869490926</t>
  </si>
  <si>
    <t>726118902</t>
  </si>
  <si>
    <t>-1269354523</t>
  </si>
  <si>
    <t>572370112</t>
  </si>
  <si>
    <t>Vyspravení krytu komunikací po překopech inženýrských sítí plochy do 15 m2 dlažbou z kamenných kostek s ložem z kameniva těženého drobných</t>
  </si>
  <si>
    <t>1664348241</t>
  </si>
  <si>
    <t>-758516305</t>
  </si>
  <si>
    <t>615679126</t>
  </si>
  <si>
    <t>1056860583</t>
  </si>
  <si>
    <t>-891551563</t>
  </si>
  <si>
    <t>1082580748</t>
  </si>
  <si>
    <t>-783386281</t>
  </si>
  <si>
    <t>949101111</t>
  </si>
  <si>
    <t>Lešení pomocné pracovní pro objekty pozemních staveb pro zatížení do 150 kg/m2, o výšce lešeňové podlahy do 1,9 m</t>
  </si>
  <si>
    <t>-146675099</t>
  </si>
  <si>
    <t>1383281922</t>
  </si>
  <si>
    <t>2023830622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</si>
  <si>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</si>
  <si>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</si>
  <si>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2081642505</t>
  </si>
  <si>
    <t>1510435352</t>
  </si>
  <si>
    <t>13625260</t>
  </si>
  <si>
    <t>1591175751</t>
  </si>
  <si>
    <t>-96191755</t>
  </si>
  <si>
    <t>-200428441</t>
  </si>
  <si>
    <t>547848327</t>
  </si>
  <si>
    <t>366365004</t>
  </si>
  <si>
    <t>18054b - 3. etapa - elektroinstalace</t>
  </si>
  <si>
    <t xml:space="preserve">    741 - Elektroinstalace </t>
  </si>
  <si>
    <t xml:space="preserve">Elektroinstalace </t>
  </si>
  <si>
    <t>1170620439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</si>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</sst>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8"/>
      <color theme="10"/>
      <name val="Wingdings 2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28" xfId="0" applyFont="1" applyBorder="1" applyAlignment="1" applyProtection="1">
      <alignment horizontal="center" vertical="center"/>
      <protection locked="0"/>
    </xf>
    <xf numFmtId="49" fontId="33" fillId="0" borderId="28" xfId="0" applyNumberFormat="1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167" fontId="33" fillId="0" borderId="28" xfId="0" applyNumberFormat="1" applyFont="1" applyBorder="1" applyAlignment="1" applyProtection="1">
      <alignment vertical="center"/>
      <protection locked="0"/>
    </xf>
    <xf numFmtId="4" fontId="33" fillId="4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  <protection locked="0"/>
    </xf>
    <xf numFmtId="0" fontId="33" fillId="0" borderId="5" xfId="0" applyFont="1" applyBorder="1" applyAlignment="1">
      <alignment vertical="center"/>
    </xf>
    <xf numFmtId="0" fontId="33" fillId="4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10" xfId="0" applyFont="1" applyFill="1" applyBorder="1" applyAlignment="1">
      <alignment horizontal="righ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2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workbookViewId="0">
      <pane ySplit="1" topLeftCell="A43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91" t="s">
        <v>8</v>
      </c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293" t="s">
        <v>17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6"/>
      <c r="AQ5" s="28"/>
      <c r="BE5" s="283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310" t="s">
        <v>20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P6" s="26"/>
      <c r="AQ6" s="28"/>
      <c r="BE6" s="284"/>
      <c r="BS6" s="21" t="s">
        <v>9</v>
      </c>
    </row>
    <row r="7" spans="1:74" ht="14.45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5</v>
      </c>
      <c r="AO7" s="26"/>
      <c r="AP7" s="26"/>
      <c r="AQ7" s="28"/>
      <c r="BE7" s="284"/>
      <c r="BS7" s="21" t="s">
        <v>9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284"/>
      <c r="BS8" s="21" t="s">
        <v>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84"/>
      <c r="BS9" s="21" t="s">
        <v>9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5</v>
      </c>
      <c r="AO10" s="26"/>
      <c r="AP10" s="26"/>
      <c r="AQ10" s="28"/>
      <c r="BE10" s="284"/>
      <c r="BS10" s="21" t="s">
        <v>9</v>
      </c>
    </row>
    <row r="11" spans="1:74" ht="18.399999999999999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5</v>
      </c>
      <c r="AO11" s="26"/>
      <c r="AP11" s="26"/>
      <c r="AQ11" s="28"/>
      <c r="BE11" s="284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84"/>
      <c r="BS12" s="21" t="s">
        <v>9</v>
      </c>
    </row>
    <row r="13" spans="1:74" ht="14.45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32</v>
      </c>
      <c r="AO13" s="26"/>
      <c r="AP13" s="26"/>
      <c r="AQ13" s="28"/>
      <c r="BE13" s="284"/>
      <c r="BS13" s="21" t="s">
        <v>9</v>
      </c>
    </row>
    <row r="14" spans="1:74">
      <c r="B14" s="25"/>
      <c r="C14" s="26"/>
      <c r="D14" s="26"/>
      <c r="E14" s="304" t="s">
        <v>32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4" t="s">
        <v>30</v>
      </c>
      <c r="AL14" s="26"/>
      <c r="AM14" s="26"/>
      <c r="AN14" s="36" t="s">
        <v>32</v>
      </c>
      <c r="AO14" s="26"/>
      <c r="AP14" s="26"/>
      <c r="AQ14" s="28"/>
      <c r="BE14" s="284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84"/>
      <c r="BS15" s="21" t="s">
        <v>6</v>
      </c>
    </row>
    <row r="16" spans="1:74" ht="14.45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5</v>
      </c>
      <c r="AO16" s="26"/>
      <c r="AP16" s="26"/>
      <c r="AQ16" s="28"/>
      <c r="BE16" s="284"/>
      <c r="BS16" s="21" t="s">
        <v>6</v>
      </c>
    </row>
    <row r="17" spans="2:71" ht="18.399999999999999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5</v>
      </c>
      <c r="AO17" s="26"/>
      <c r="AP17" s="26"/>
      <c r="AQ17" s="28"/>
      <c r="BE17" s="284"/>
      <c r="BS17" s="21" t="s">
        <v>35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84"/>
      <c r="BS18" s="21" t="s">
        <v>9</v>
      </c>
    </row>
    <row r="19" spans="2:71" ht="14.45" customHeight="1">
      <c r="B19" s="25"/>
      <c r="C19" s="26"/>
      <c r="D19" s="34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84"/>
      <c r="BS19" s="21" t="s">
        <v>9</v>
      </c>
    </row>
    <row r="20" spans="2:71" ht="16.5" customHeight="1">
      <c r="B20" s="25"/>
      <c r="C20" s="26"/>
      <c r="D20" s="26"/>
      <c r="E20" s="306" t="s">
        <v>5</v>
      </c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6"/>
      <c r="AO20" s="26"/>
      <c r="AP20" s="26"/>
      <c r="AQ20" s="28"/>
      <c r="BE20" s="284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84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284"/>
    </row>
    <row r="23" spans="2:71" s="1" customFormat="1" ht="25.9" customHeight="1">
      <c r="B23" s="38"/>
      <c r="C23" s="39"/>
      <c r="D23" s="40" t="s">
        <v>37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07">
        <f>ROUND(AG51,2)</f>
        <v>0</v>
      </c>
      <c r="AL23" s="308"/>
      <c r="AM23" s="308"/>
      <c r="AN23" s="308"/>
      <c r="AO23" s="308"/>
      <c r="AP23" s="39"/>
      <c r="AQ23" s="42"/>
      <c r="BE23" s="284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84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09" t="s">
        <v>38</v>
      </c>
      <c r="M25" s="309"/>
      <c r="N25" s="309"/>
      <c r="O25" s="309"/>
      <c r="P25" s="39"/>
      <c r="Q25" s="39"/>
      <c r="R25" s="39"/>
      <c r="S25" s="39"/>
      <c r="T25" s="39"/>
      <c r="U25" s="39"/>
      <c r="V25" s="39"/>
      <c r="W25" s="309" t="s">
        <v>39</v>
      </c>
      <c r="X25" s="309"/>
      <c r="Y25" s="309"/>
      <c r="Z25" s="309"/>
      <c r="AA25" s="309"/>
      <c r="AB25" s="309"/>
      <c r="AC25" s="309"/>
      <c r="AD25" s="309"/>
      <c r="AE25" s="309"/>
      <c r="AF25" s="39"/>
      <c r="AG25" s="39"/>
      <c r="AH25" s="39"/>
      <c r="AI25" s="39"/>
      <c r="AJ25" s="39"/>
      <c r="AK25" s="309" t="s">
        <v>40</v>
      </c>
      <c r="AL25" s="309"/>
      <c r="AM25" s="309"/>
      <c r="AN25" s="309"/>
      <c r="AO25" s="309"/>
      <c r="AP25" s="39"/>
      <c r="AQ25" s="42"/>
      <c r="BE25" s="284"/>
    </row>
    <row r="26" spans="2:71" s="2" customFormat="1" ht="14.45" customHeight="1">
      <c r="B26" s="44"/>
      <c r="C26" s="45"/>
      <c r="D26" s="46" t="s">
        <v>41</v>
      </c>
      <c r="E26" s="45"/>
      <c r="F26" s="46" t="s">
        <v>42</v>
      </c>
      <c r="G26" s="45"/>
      <c r="H26" s="45"/>
      <c r="I26" s="45"/>
      <c r="J26" s="45"/>
      <c r="K26" s="45"/>
      <c r="L26" s="303">
        <v>0.21</v>
      </c>
      <c r="M26" s="286"/>
      <c r="N26" s="286"/>
      <c r="O26" s="286"/>
      <c r="P26" s="45"/>
      <c r="Q26" s="45"/>
      <c r="R26" s="45"/>
      <c r="S26" s="45"/>
      <c r="T26" s="45"/>
      <c r="U26" s="45"/>
      <c r="V26" s="45"/>
      <c r="W26" s="285">
        <f>ROUND(AZ51,2)</f>
        <v>0</v>
      </c>
      <c r="X26" s="286"/>
      <c r="Y26" s="286"/>
      <c r="Z26" s="286"/>
      <c r="AA26" s="286"/>
      <c r="AB26" s="286"/>
      <c r="AC26" s="286"/>
      <c r="AD26" s="286"/>
      <c r="AE26" s="286"/>
      <c r="AF26" s="45"/>
      <c r="AG26" s="45"/>
      <c r="AH26" s="45"/>
      <c r="AI26" s="45"/>
      <c r="AJ26" s="45"/>
      <c r="AK26" s="285">
        <f>ROUND(AV51,2)</f>
        <v>0</v>
      </c>
      <c r="AL26" s="286"/>
      <c r="AM26" s="286"/>
      <c r="AN26" s="286"/>
      <c r="AO26" s="286"/>
      <c r="AP26" s="45"/>
      <c r="AQ26" s="47"/>
      <c r="BE26" s="284"/>
    </row>
    <row r="27" spans="2:71" s="2" customFormat="1" ht="14.45" customHeight="1">
      <c r="B27" s="44"/>
      <c r="C27" s="45"/>
      <c r="D27" s="45"/>
      <c r="E27" s="45"/>
      <c r="F27" s="46" t="s">
        <v>43</v>
      </c>
      <c r="G27" s="45"/>
      <c r="H27" s="45"/>
      <c r="I27" s="45"/>
      <c r="J27" s="45"/>
      <c r="K27" s="45"/>
      <c r="L27" s="303">
        <v>0.15</v>
      </c>
      <c r="M27" s="286"/>
      <c r="N27" s="286"/>
      <c r="O27" s="286"/>
      <c r="P27" s="45"/>
      <c r="Q27" s="45"/>
      <c r="R27" s="45"/>
      <c r="S27" s="45"/>
      <c r="T27" s="45"/>
      <c r="U27" s="45"/>
      <c r="V27" s="45"/>
      <c r="W27" s="285">
        <f>ROUND(BA51,2)</f>
        <v>0</v>
      </c>
      <c r="X27" s="286"/>
      <c r="Y27" s="286"/>
      <c r="Z27" s="286"/>
      <c r="AA27" s="286"/>
      <c r="AB27" s="286"/>
      <c r="AC27" s="286"/>
      <c r="AD27" s="286"/>
      <c r="AE27" s="286"/>
      <c r="AF27" s="45"/>
      <c r="AG27" s="45"/>
      <c r="AH27" s="45"/>
      <c r="AI27" s="45"/>
      <c r="AJ27" s="45"/>
      <c r="AK27" s="285">
        <f>ROUND(AW51,2)</f>
        <v>0</v>
      </c>
      <c r="AL27" s="286"/>
      <c r="AM27" s="286"/>
      <c r="AN27" s="286"/>
      <c r="AO27" s="286"/>
      <c r="AP27" s="45"/>
      <c r="AQ27" s="47"/>
      <c r="BE27" s="284"/>
    </row>
    <row r="28" spans="2:71" s="2" customFormat="1" ht="14.45" hidden="1" customHeight="1">
      <c r="B28" s="44"/>
      <c r="C28" s="45"/>
      <c r="D28" s="45"/>
      <c r="E28" s="45"/>
      <c r="F28" s="46" t="s">
        <v>44</v>
      </c>
      <c r="G28" s="45"/>
      <c r="H28" s="45"/>
      <c r="I28" s="45"/>
      <c r="J28" s="45"/>
      <c r="K28" s="45"/>
      <c r="L28" s="303">
        <v>0.21</v>
      </c>
      <c r="M28" s="286"/>
      <c r="N28" s="286"/>
      <c r="O28" s="286"/>
      <c r="P28" s="45"/>
      <c r="Q28" s="45"/>
      <c r="R28" s="45"/>
      <c r="S28" s="45"/>
      <c r="T28" s="45"/>
      <c r="U28" s="45"/>
      <c r="V28" s="45"/>
      <c r="W28" s="285">
        <f>ROUND(BB51,2)</f>
        <v>0</v>
      </c>
      <c r="X28" s="286"/>
      <c r="Y28" s="286"/>
      <c r="Z28" s="286"/>
      <c r="AA28" s="286"/>
      <c r="AB28" s="286"/>
      <c r="AC28" s="286"/>
      <c r="AD28" s="286"/>
      <c r="AE28" s="286"/>
      <c r="AF28" s="45"/>
      <c r="AG28" s="45"/>
      <c r="AH28" s="45"/>
      <c r="AI28" s="45"/>
      <c r="AJ28" s="45"/>
      <c r="AK28" s="285">
        <v>0</v>
      </c>
      <c r="AL28" s="286"/>
      <c r="AM28" s="286"/>
      <c r="AN28" s="286"/>
      <c r="AO28" s="286"/>
      <c r="AP28" s="45"/>
      <c r="AQ28" s="47"/>
      <c r="BE28" s="284"/>
    </row>
    <row r="29" spans="2:71" s="2" customFormat="1" ht="14.45" hidden="1" customHeight="1">
      <c r="B29" s="44"/>
      <c r="C29" s="45"/>
      <c r="D29" s="45"/>
      <c r="E29" s="45"/>
      <c r="F29" s="46" t="s">
        <v>45</v>
      </c>
      <c r="G29" s="45"/>
      <c r="H29" s="45"/>
      <c r="I29" s="45"/>
      <c r="J29" s="45"/>
      <c r="K29" s="45"/>
      <c r="L29" s="303">
        <v>0.15</v>
      </c>
      <c r="M29" s="286"/>
      <c r="N29" s="286"/>
      <c r="O29" s="286"/>
      <c r="P29" s="45"/>
      <c r="Q29" s="45"/>
      <c r="R29" s="45"/>
      <c r="S29" s="45"/>
      <c r="T29" s="45"/>
      <c r="U29" s="45"/>
      <c r="V29" s="45"/>
      <c r="W29" s="285">
        <f>ROUND(BC51,2)</f>
        <v>0</v>
      </c>
      <c r="X29" s="286"/>
      <c r="Y29" s="286"/>
      <c r="Z29" s="286"/>
      <c r="AA29" s="286"/>
      <c r="AB29" s="286"/>
      <c r="AC29" s="286"/>
      <c r="AD29" s="286"/>
      <c r="AE29" s="286"/>
      <c r="AF29" s="45"/>
      <c r="AG29" s="45"/>
      <c r="AH29" s="45"/>
      <c r="AI29" s="45"/>
      <c r="AJ29" s="45"/>
      <c r="AK29" s="285">
        <v>0</v>
      </c>
      <c r="AL29" s="286"/>
      <c r="AM29" s="286"/>
      <c r="AN29" s="286"/>
      <c r="AO29" s="286"/>
      <c r="AP29" s="45"/>
      <c r="AQ29" s="47"/>
      <c r="BE29" s="284"/>
    </row>
    <row r="30" spans="2:71" s="2" customFormat="1" ht="14.45" hidden="1" customHeight="1">
      <c r="B30" s="44"/>
      <c r="C30" s="45"/>
      <c r="D30" s="45"/>
      <c r="E30" s="45"/>
      <c r="F30" s="46" t="s">
        <v>46</v>
      </c>
      <c r="G30" s="45"/>
      <c r="H30" s="45"/>
      <c r="I30" s="45"/>
      <c r="J30" s="45"/>
      <c r="K30" s="45"/>
      <c r="L30" s="303">
        <v>0</v>
      </c>
      <c r="M30" s="286"/>
      <c r="N30" s="286"/>
      <c r="O30" s="286"/>
      <c r="P30" s="45"/>
      <c r="Q30" s="45"/>
      <c r="R30" s="45"/>
      <c r="S30" s="45"/>
      <c r="T30" s="45"/>
      <c r="U30" s="45"/>
      <c r="V30" s="45"/>
      <c r="W30" s="285">
        <f>ROUND(BD51,2)</f>
        <v>0</v>
      </c>
      <c r="X30" s="286"/>
      <c r="Y30" s="286"/>
      <c r="Z30" s="286"/>
      <c r="AA30" s="286"/>
      <c r="AB30" s="286"/>
      <c r="AC30" s="286"/>
      <c r="AD30" s="286"/>
      <c r="AE30" s="286"/>
      <c r="AF30" s="45"/>
      <c r="AG30" s="45"/>
      <c r="AH30" s="45"/>
      <c r="AI30" s="45"/>
      <c r="AJ30" s="45"/>
      <c r="AK30" s="285">
        <v>0</v>
      </c>
      <c r="AL30" s="286"/>
      <c r="AM30" s="286"/>
      <c r="AN30" s="286"/>
      <c r="AO30" s="286"/>
      <c r="AP30" s="45"/>
      <c r="AQ30" s="47"/>
      <c r="BE30" s="284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84"/>
    </row>
    <row r="32" spans="2:71" s="1" customFormat="1" ht="25.9" customHeight="1">
      <c r="B32" s="38"/>
      <c r="C32" s="48"/>
      <c r="D32" s="49" t="s">
        <v>47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48</v>
      </c>
      <c r="U32" s="50"/>
      <c r="V32" s="50"/>
      <c r="W32" s="50"/>
      <c r="X32" s="287" t="s">
        <v>49</v>
      </c>
      <c r="Y32" s="288"/>
      <c r="Z32" s="288"/>
      <c r="AA32" s="288"/>
      <c r="AB32" s="288"/>
      <c r="AC32" s="50"/>
      <c r="AD32" s="50"/>
      <c r="AE32" s="50"/>
      <c r="AF32" s="50"/>
      <c r="AG32" s="50"/>
      <c r="AH32" s="50"/>
      <c r="AI32" s="50"/>
      <c r="AJ32" s="50"/>
      <c r="AK32" s="289">
        <f>SUM(AK23:AK30)</f>
        <v>0</v>
      </c>
      <c r="AL32" s="288"/>
      <c r="AM32" s="288"/>
      <c r="AN32" s="288"/>
      <c r="AO32" s="290"/>
      <c r="AP32" s="48"/>
      <c r="AQ32" s="52"/>
      <c r="BE32" s="284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50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16</v>
      </c>
      <c r="L41" s="3" t="str">
        <f>K5</f>
        <v>18054</v>
      </c>
      <c r="AR41" s="59"/>
    </row>
    <row r="42" spans="2:56" s="4" customFormat="1" ht="36.950000000000003" customHeight="1">
      <c r="B42" s="61"/>
      <c r="C42" s="62" t="s">
        <v>19</v>
      </c>
      <c r="L42" s="321" t="str">
        <f>K6</f>
        <v>Areál pivovaru Kolín - veřejné osvětlení</v>
      </c>
      <c r="M42" s="322"/>
      <c r="N42" s="322"/>
      <c r="O42" s="322"/>
      <c r="P42" s="322"/>
      <c r="Q42" s="322"/>
      <c r="R42" s="322"/>
      <c r="S42" s="322"/>
      <c r="T42" s="322"/>
      <c r="U42" s="322"/>
      <c r="V42" s="322"/>
      <c r="W42" s="322"/>
      <c r="X42" s="322"/>
      <c r="Y42" s="322"/>
      <c r="Z42" s="322"/>
      <c r="AA42" s="322"/>
      <c r="AB42" s="322"/>
      <c r="AC42" s="322"/>
      <c r="AD42" s="322"/>
      <c r="AE42" s="322"/>
      <c r="AF42" s="322"/>
      <c r="AG42" s="322"/>
      <c r="AH42" s="322"/>
      <c r="AI42" s="322"/>
      <c r="AJ42" s="322"/>
      <c r="AK42" s="322"/>
      <c r="AL42" s="322"/>
      <c r="AM42" s="322"/>
      <c r="AN42" s="322"/>
      <c r="AO42" s="322"/>
      <c r="AR42" s="61"/>
    </row>
    <row r="43" spans="2:56" s="1" customFormat="1" ht="6.95" customHeight="1">
      <c r="B43" s="38"/>
      <c r="AR43" s="38"/>
    </row>
    <row r="44" spans="2:56" s="1" customFormat="1">
      <c r="B44" s="38"/>
      <c r="C44" s="60" t="s">
        <v>23</v>
      </c>
      <c r="L44" s="63" t="str">
        <f>IF(K8="","",K8)</f>
        <v xml:space="preserve"> </v>
      </c>
      <c r="AI44" s="60" t="s">
        <v>25</v>
      </c>
      <c r="AM44" s="323" t="str">
        <f>IF(AN8= "","",AN8)</f>
        <v>24. 8. 2018</v>
      </c>
      <c r="AN44" s="323"/>
      <c r="AR44" s="38"/>
    </row>
    <row r="45" spans="2:56" s="1" customFormat="1" ht="6.95" customHeight="1">
      <c r="B45" s="38"/>
      <c r="AR45" s="38"/>
    </row>
    <row r="46" spans="2:56" s="1" customFormat="1">
      <c r="B46" s="38"/>
      <c r="C46" s="60" t="s">
        <v>27</v>
      </c>
      <c r="L46" s="3" t="str">
        <f>IF(E11= "","",E11)</f>
        <v>Město Kolín</v>
      </c>
      <c r="AI46" s="60" t="s">
        <v>33</v>
      </c>
      <c r="AM46" s="315" t="str">
        <f>IF(E17="","",E17)</f>
        <v>AZ PROJECT s.r.o., Plynárenská 830, Kolín IV</v>
      </c>
      <c r="AN46" s="315"/>
      <c r="AO46" s="315"/>
      <c r="AP46" s="315"/>
      <c r="AR46" s="38"/>
      <c r="AS46" s="316" t="s">
        <v>51</v>
      </c>
      <c r="AT46" s="317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>
      <c r="B47" s="38"/>
      <c r="C47" s="60" t="s">
        <v>31</v>
      </c>
      <c r="L47" s="3" t="str">
        <f>IF(E14= "Vyplň údaj","",E14)</f>
        <v/>
      </c>
      <c r="AR47" s="38"/>
      <c r="AS47" s="318"/>
      <c r="AT47" s="319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318"/>
      <c r="AT48" s="319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13" t="s">
        <v>52</v>
      </c>
      <c r="D49" s="314"/>
      <c r="E49" s="314"/>
      <c r="F49" s="314"/>
      <c r="G49" s="314"/>
      <c r="H49" s="68"/>
      <c r="I49" s="320" t="s">
        <v>53</v>
      </c>
      <c r="J49" s="314"/>
      <c r="K49" s="314"/>
      <c r="L49" s="314"/>
      <c r="M49" s="314"/>
      <c r="N49" s="314"/>
      <c r="O49" s="314"/>
      <c r="P49" s="314"/>
      <c r="Q49" s="314"/>
      <c r="R49" s="314"/>
      <c r="S49" s="314"/>
      <c r="T49" s="314"/>
      <c r="U49" s="314"/>
      <c r="V49" s="314"/>
      <c r="W49" s="314"/>
      <c r="X49" s="314"/>
      <c r="Y49" s="314"/>
      <c r="Z49" s="314"/>
      <c r="AA49" s="314"/>
      <c r="AB49" s="314"/>
      <c r="AC49" s="314"/>
      <c r="AD49" s="314"/>
      <c r="AE49" s="314"/>
      <c r="AF49" s="314"/>
      <c r="AG49" s="324" t="s">
        <v>54</v>
      </c>
      <c r="AH49" s="314"/>
      <c r="AI49" s="314"/>
      <c r="AJ49" s="314"/>
      <c r="AK49" s="314"/>
      <c r="AL49" s="314"/>
      <c r="AM49" s="314"/>
      <c r="AN49" s="320" t="s">
        <v>55</v>
      </c>
      <c r="AO49" s="314"/>
      <c r="AP49" s="314"/>
      <c r="AQ49" s="69" t="s">
        <v>56</v>
      </c>
      <c r="AR49" s="38"/>
      <c r="AS49" s="70" t="s">
        <v>57</v>
      </c>
      <c r="AT49" s="71" t="s">
        <v>58</v>
      </c>
      <c r="AU49" s="71" t="s">
        <v>59</v>
      </c>
      <c r="AV49" s="71" t="s">
        <v>60</v>
      </c>
      <c r="AW49" s="71" t="s">
        <v>61</v>
      </c>
      <c r="AX49" s="71" t="s">
        <v>62</v>
      </c>
      <c r="AY49" s="71" t="s">
        <v>63</v>
      </c>
      <c r="AZ49" s="71" t="s">
        <v>64</v>
      </c>
      <c r="BA49" s="71" t="s">
        <v>65</v>
      </c>
      <c r="BB49" s="71" t="s">
        <v>66</v>
      </c>
      <c r="BC49" s="71" t="s">
        <v>67</v>
      </c>
      <c r="BD49" s="72" t="s">
        <v>68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69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01">
        <f>ROUND(AG52,2)</f>
        <v>0</v>
      </c>
      <c r="AH51" s="301"/>
      <c r="AI51" s="301"/>
      <c r="AJ51" s="301"/>
      <c r="AK51" s="301"/>
      <c r="AL51" s="301"/>
      <c r="AM51" s="301"/>
      <c r="AN51" s="302">
        <f t="shared" ref="AN51:AN58" si="0">SUM(AG51,AT51)</f>
        <v>0</v>
      </c>
      <c r="AO51" s="302"/>
      <c r="AP51" s="302"/>
      <c r="AQ51" s="76" t="s">
        <v>5</v>
      </c>
      <c r="AR51" s="61"/>
      <c r="AS51" s="77">
        <f>ROUND(AS52,2)</f>
        <v>0</v>
      </c>
      <c r="AT51" s="78">
        <f t="shared" ref="AT51:AT58" si="1">ROUND(SUM(AV51:AW51),2)</f>
        <v>0</v>
      </c>
      <c r="AU51" s="79">
        <f>ROUND(AU52,5)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ROUND(AZ52,2)</f>
        <v>0</v>
      </c>
      <c r="BA51" s="78">
        <f>ROUND(BA52,2)</f>
        <v>0</v>
      </c>
      <c r="BB51" s="78">
        <f>ROUND(BB52,2)</f>
        <v>0</v>
      </c>
      <c r="BC51" s="78">
        <f>ROUND(BC52,2)</f>
        <v>0</v>
      </c>
      <c r="BD51" s="80">
        <f>ROUND(BD52,2)</f>
        <v>0</v>
      </c>
      <c r="BS51" s="62" t="s">
        <v>70</v>
      </c>
      <c r="BT51" s="62" t="s">
        <v>71</v>
      </c>
      <c r="BU51" s="81" t="s">
        <v>72</v>
      </c>
      <c r="BV51" s="62" t="s">
        <v>73</v>
      </c>
      <c r="BW51" s="62" t="s">
        <v>7</v>
      </c>
      <c r="BX51" s="62" t="s">
        <v>74</v>
      </c>
      <c r="CL51" s="62" t="s">
        <v>5</v>
      </c>
    </row>
    <row r="52" spans="1:91" s="5" customFormat="1" ht="31.5" customHeight="1">
      <c r="B52" s="82"/>
      <c r="C52" s="83"/>
      <c r="D52" s="311" t="s">
        <v>17</v>
      </c>
      <c r="E52" s="311"/>
      <c r="F52" s="311"/>
      <c r="G52" s="311"/>
      <c r="H52" s="311"/>
      <c r="I52" s="84"/>
      <c r="J52" s="311" t="s">
        <v>20</v>
      </c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299">
        <f>ROUND(AG53+AG56,2)</f>
        <v>0</v>
      </c>
      <c r="AH52" s="298"/>
      <c r="AI52" s="298"/>
      <c r="AJ52" s="298"/>
      <c r="AK52" s="298"/>
      <c r="AL52" s="298"/>
      <c r="AM52" s="298"/>
      <c r="AN52" s="297">
        <f t="shared" si="0"/>
        <v>0</v>
      </c>
      <c r="AO52" s="298"/>
      <c r="AP52" s="298"/>
      <c r="AQ52" s="85" t="s">
        <v>75</v>
      </c>
      <c r="AR52" s="82"/>
      <c r="AS52" s="86">
        <f>ROUND(AS53+AS56,2)</f>
        <v>0</v>
      </c>
      <c r="AT52" s="87">
        <f t="shared" si="1"/>
        <v>0</v>
      </c>
      <c r="AU52" s="88">
        <f>ROUND(AU53+AU56,5)</f>
        <v>0</v>
      </c>
      <c r="AV52" s="87">
        <f>ROUND(AZ52*L26,2)</f>
        <v>0</v>
      </c>
      <c r="AW52" s="87">
        <f>ROUND(BA52*L27,2)</f>
        <v>0</v>
      </c>
      <c r="AX52" s="87">
        <f>ROUND(BB52*L26,2)</f>
        <v>0</v>
      </c>
      <c r="AY52" s="87">
        <f>ROUND(BC52*L27,2)</f>
        <v>0</v>
      </c>
      <c r="AZ52" s="87">
        <f>ROUND(AZ53+AZ56,2)</f>
        <v>0</v>
      </c>
      <c r="BA52" s="87">
        <f>ROUND(BA53+BA56,2)</f>
        <v>0</v>
      </c>
      <c r="BB52" s="87">
        <f>ROUND(BB53+BB56,2)</f>
        <v>0</v>
      </c>
      <c r="BC52" s="87">
        <f>ROUND(BC53+BC56,2)</f>
        <v>0</v>
      </c>
      <c r="BD52" s="89">
        <f>ROUND(BD53+BD56,2)</f>
        <v>0</v>
      </c>
      <c r="BS52" s="90" t="s">
        <v>70</v>
      </c>
      <c r="BT52" s="90" t="s">
        <v>76</v>
      </c>
      <c r="BU52" s="90" t="s">
        <v>72</v>
      </c>
      <c r="BV52" s="90" t="s">
        <v>73</v>
      </c>
      <c r="BW52" s="90" t="s">
        <v>77</v>
      </c>
      <c r="BX52" s="90" t="s">
        <v>7</v>
      </c>
      <c r="CL52" s="90" t="s">
        <v>5</v>
      </c>
      <c r="CM52" s="90" t="s">
        <v>78</v>
      </c>
    </row>
    <row r="53" spans="1:91" s="6" customFormat="1" ht="16.5" customHeight="1">
      <c r="B53" s="91"/>
      <c r="C53" s="9"/>
      <c r="D53" s="9"/>
      <c r="E53" s="312" t="s">
        <v>79</v>
      </c>
      <c r="F53" s="312"/>
      <c r="G53" s="312"/>
      <c r="H53" s="312"/>
      <c r="I53" s="312"/>
      <c r="J53" s="9"/>
      <c r="K53" s="312" t="s">
        <v>80</v>
      </c>
      <c r="L53" s="312"/>
      <c r="M53" s="312"/>
      <c r="N53" s="312"/>
      <c r="O53" s="312"/>
      <c r="P53" s="312"/>
      <c r="Q53" s="312"/>
      <c r="R53" s="312"/>
      <c r="S53" s="312"/>
      <c r="T53" s="312"/>
      <c r="U53" s="312"/>
      <c r="V53" s="312"/>
      <c r="W53" s="312"/>
      <c r="X53" s="312"/>
      <c r="Y53" s="312"/>
      <c r="Z53" s="312"/>
      <c r="AA53" s="312"/>
      <c r="AB53" s="312"/>
      <c r="AC53" s="312"/>
      <c r="AD53" s="312"/>
      <c r="AE53" s="312"/>
      <c r="AF53" s="312"/>
      <c r="AG53" s="300">
        <f>ROUND(SUM(AG54:AG55),2)</f>
        <v>0</v>
      </c>
      <c r="AH53" s="296"/>
      <c r="AI53" s="296"/>
      <c r="AJ53" s="296"/>
      <c r="AK53" s="296"/>
      <c r="AL53" s="296"/>
      <c r="AM53" s="296"/>
      <c r="AN53" s="295">
        <f t="shared" si="0"/>
        <v>0</v>
      </c>
      <c r="AO53" s="296"/>
      <c r="AP53" s="296"/>
      <c r="AQ53" s="92" t="s">
        <v>81</v>
      </c>
      <c r="AR53" s="91"/>
      <c r="AS53" s="93">
        <f>ROUND(SUM(AS54:AS55),2)</f>
        <v>0</v>
      </c>
      <c r="AT53" s="94">
        <f t="shared" si="1"/>
        <v>0</v>
      </c>
      <c r="AU53" s="95">
        <f>ROUND(SUM(AU54:AU55),5)</f>
        <v>0</v>
      </c>
      <c r="AV53" s="94">
        <f>ROUND(AZ53*L26,2)</f>
        <v>0</v>
      </c>
      <c r="AW53" s="94">
        <f>ROUND(BA53*L27,2)</f>
        <v>0</v>
      </c>
      <c r="AX53" s="94">
        <f>ROUND(BB53*L26,2)</f>
        <v>0</v>
      </c>
      <c r="AY53" s="94">
        <f>ROUND(BC53*L27,2)</f>
        <v>0</v>
      </c>
      <c r="AZ53" s="94">
        <f>ROUND(SUM(AZ54:AZ55),2)</f>
        <v>0</v>
      </c>
      <c r="BA53" s="94">
        <f>ROUND(SUM(BA54:BA55),2)</f>
        <v>0</v>
      </c>
      <c r="BB53" s="94">
        <f>ROUND(SUM(BB54:BB55),2)</f>
        <v>0</v>
      </c>
      <c r="BC53" s="94">
        <f>ROUND(SUM(BC54:BC55),2)</f>
        <v>0</v>
      </c>
      <c r="BD53" s="96">
        <f>ROUND(SUM(BD54:BD55),2)</f>
        <v>0</v>
      </c>
      <c r="BS53" s="97" t="s">
        <v>70</v>
      </c>
      <c r="BT53" s="97" t="s">
        <v>78</v>
      </c>
      <c r="BU53" s="97" t="s">
        <v>72</v>
      </c>
      <c r="BV53" s="97" t="s">
        <v>73</v>
      </c>
      <c r="BW53" s="97" t="s">
        <v>82</v>
      </c>
      <c r="BX53" s="97" t="s">
        <v>77</v>
      </c>
      <c r="CL53" s="97" t="s">
        <v>5</v>
      </c>
    </row>
    <row r="54" spans="1:91" s="6" customFormat="1" ht="16.5" customHeight="1">
      <c r="A54" s="98" t="s">
        <v>83</v>
      </c>
      <c r="B54" s="91"/>
      <c r="C54" s="9"/>
      <c r="D54" s="9"/>
      <c r="E54" s="9"/>
      <c r="F54" s="312" t="s">
        <v>79</v>
      </c>
      <c r="G54" s="312"/>
      <c r="H54" s="312"/>
      <c r="I54" s="312"/>
      <c r="J54" s="312"/>
      <c r="K54" s="9"/>
      <c r="L54" s="312" t="s">
        <v>84</v>
      </c>
      <c r="M54" s="312"/>
      <c r="N54" s="312"/>
      <c r="O54" s="312"/>
      <c r="P54" s="312"/>
      <c r="Q54" s="312"/>
      <c r="R54" s="312"/>
      <c r="S54" s="312"/>
      <c r="T54" s="312"/>
      <c r="U54" s="312"/>
      <c r="V54" s="312"/>
      <c r="W54" s="312"/>
      <c r="X54" s="312"/>
      <c r="Y54" s="312"/>
      <c r="Z54" s="312"/>
      <c r="AA54" s="312"/>
      <c r="AB54" s="312"/>
      <c r="AC54" s="312"/>
      <c r="AD54" s="312"/>
      <c r="AE54" s="312"/>
      <c r="AF54" s="312"/>
      <c r="AG54" s="295">
        <f>'18054a - I. etapa - stave...'!J31</f>
        <v>0</v>
      </c>
      <c r="AH54" s="296"/>
      <c r="AI54" s="296"/>
      <c r="AJ54" s="296"/>
      <c r="AK54" s="296"/>
      <c r="AL54" s="296"/>
      <c r="AM54" s="296"/>
      <c r="AN54" s="295">
        <f t="shared" si="0"/>
        <v>0</v>
      </c>
      <c r="AO54" s="296"/>
      <c r="AP54" s="296"/>
      <c r="AQ54" s="92" t="s">
        <v>81</v>
      </c>
      <c r="AR54" s="91"/>
      <c r="AS54" s="93">
        <v>0</v>
      </c>
      <c r="AT54" s="94">
        <f t="shared" si="1"/>
        <v>0</v>
      </c>
      <c r="AU54" s="95">
        <f>'18054a - I. etapa - stave...'!P101</f>
        <v>0</v>
      </c>
      <c r="AV54" s="94">
        <f>'18054a - I. etapa - stave...'!J34</f>
        <v>0</v>
      </c>
      <c r="AW54" s="94">
        <f>'18054a - I. etapa - stave...'!J35</f>
        <v>0</v>
      </c>
      <c r="AX54" s="94">
        <f>'18054a - I. etapa - stave...'!J36</f>
        <v>0</v>
      </c>
      <c r="AY54" s="94">
        <f>'18054a - I. etapa - stave...'!J37</f>
        <v>0</v>
      </c>
      <c r="AZ54" s="94">
        <f>'18054a - I. etapa - stave...'!F34</f>
        <v>0</v>
      </c>
      <c r="BA54" s="94">
        <f>'18054a - I. etapa - stave...'!F35</f>
        <v>0</v>
      </c>
      <c r="BB54" s="94">
        <f>'18054a - I. etapa - stave...'!F36</f>
        <v>0</v>
      </c>
      <c r="BC54" s="94">
        <f>'18054a - I. etapa - stave...'!F37</f>
        <v>0</v>
      </c>
      <c r="BD54" s="96">
        <f>'18054a - I. etapa - stave...'!F38</f>
        <v>0</v>
      </c>
      <c r="BT54" s="97" t="s">
        <v>85</v>
      </c>
      <c r="BV54" s="97" t="s">
        <v>73</v>
      </c>
      <c r="BW54" s="97" t="s">
        <v>86</v>
      </c>
      <c r="BX54" s="97" t="s">
        <v>82</v>
      </c>
      <c r="CL54" s="97" t="s">
        <v>5</v>
      </c>
    </row>
    <row r="55" spans="1:91" s="6" customFormat="1" ht="16.5" customHeight="1">
      <c r="A55" s="98" t="s">
        <v>83</v>
      </c>
      <c r="B55" s="91"/>
      <c r="C55" s="9"/>
      <c r="D55" s="9"/>
      <c r="E55" s="9"/>
      <c r="F55" s="312" t="s">
        <v>87</v>
      </c>
      <c r="G55" s="312"/>
      <c r="H55" s="312"/>
      <c r="I55" s="312"/>
      <c r="J55" s="312"/>
      <c r="K55" s="9"/>
      <c r="L55" s="312" t="s">
        <v>88</v>
      </c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295">
        <f>'18054b - I. etapa - elekt...'!J31</f>
        <v>0</v>
      </c>
      <c r="AH55" s="296"/>
      <c r="AI55" s="296"/>
      <c r="AJ55" s="296"/>
      <c r="AK55" s="296"/>
      <c r="AL55" s="296"/>
      <c r="AM55" s="296"/>
      <c r="AN55" s="295">
        <f t="shared" si="0"/>
        <v>0</v>
      </c>
      <c r="AO55" s="296"/>
      <c r="AP55" s="296"/>
      <c r="AQ55" s="92" t="s">
        <v>81</v>
      </c>
      <c r="AR55" s="91"/>
      <c r="AS55" s="93">
        <v>0</v>
      </c>
      <c r="AT55" s="94">
        <f t="shared" si="1"/>
        <v>0</v>
      </c>
      <c r="AU55" s="95">
        <f>'18054b - I. etapa - elekt...'!P90</f>
        <v>0</v>
      </c>
      <c r="AV55" s="94">
        <f>'18054b - I. etapa - elekt...'!J34</f>
        <v>0</v>
      </c>
      <c r="AW55" s="94">
        <f>'18054b - I. etapa - elekt...'!J35</f>
        <v>0</v>
      </c>
      <c r="AX55" s="94">
        <f>'18054b - I. etapa - elekt...'!J36</f>
        <v>0</v>
      </c>
      <c r="AY55" s="94">
        <f>'18054b - I. etapa - elekt...'!J37</f>
        <v>0</v>
      </c>
      <c r="AZ55" s="94">
        <f>'18054b - I. etapa - elekt...'!F34</f>
        <v>0</v>
      </c>
      <c r="BA55" s="94">
        <f>'18054b - I. etapa - elekt...'!F35</f>
        <v>0</v>
      </c>
      <c r="BB55" s="94">
        <f>'18054b - I. etapa - elekt...'!F36</f>
        <v>0</v>
      </c>
      <c r="BC55" s="94">
        <f>'18054b - I. etapa - elekt...'!F37</f>
        <v>0</v>
      </c>
      <c r="BD55" s="96">
        <f>'18054b - I. etapa - elekt...'!F38</f>
        <v>0</v>
      </c>
      <c r="BT55" s="97" t="s">
        <v>85</v>
      </c>
      <c r="BV55" s="97" t="s">
        <v>73</v>
      </c>
      <c r="BW55" s="97" t="s">
        <v>89</v>
      </c>
      <c r="BX55" s="97" t="s">
        <v>82</v>
      </c>
      <c r="CL55" s="97" t="s">
        <v>5</v>
      </c>
    </row>
    <row r="56" spans="1:91" s="6" customFormat="1" ht="16.5" customHeight="1">
      <c r="B56" s="91"/>
      <c r="C56" s="9"/>
      <c r="D56" s="9"/>
      <c r="E56" s="312" t="s">
        <v>87</v>
      </c>
      <c r="F56" s="312"/>
      <c r="G56" s="312"/>
      <c r="H56" s="312"/>
      <c r="I56" s="312"/>
      <c r="J56" s="9"/>
      <c r="K56" s="312" t="s">
        <v>90</v>
      </c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2"/>
      <c r="AA56" s="312"/>
      <c r="AB56" s="312"/>
      <c r="AC56" s="312"/>
      <c r="AD56" s="312"/>
      <c r="AE56" s="312"/>
      <c r="AF56" s="312"/>
      <c r="AG56" s="300">
        <f>ROUND(SUM(AG57:AG58),2)</f>
        <v>0</v>
      </c>
      <c r="AH56" s="296"/>
      <c r="AI56" s="296"/>
      <c r="AJ56" s="296"/>
      <c r="AK56" s="296"/>
      <c r="AL56" s="296"/>
      <c r="AM56" s="296"/>
      <c r="AN56" s="295">
        <f t="shared" si="0"/>
        <v>0</v>
      </c>
      <c r="AO56" s="296"/>
      <c r="AP56" s="296"/>
      <c r="AQ56" s="92" t="s">
        <v>81</v>
      </c>
      <c r="AR56" s="91"/>
      <c r="AS56" s="93">
        <f>ROUND(SUM(AS57:AS58),2)</f>
        <v>0</v>
      </c>
      <c r="AT56" s="94">
        <f t="shared" si="1"/>
        <v>0</v>
      </c>
      <c r="AU56" s="95">
        <f>ROUND(SUM(AU57:AU58),5)</f>
        <v>0</v>
      </c>
      <c r="AV56" s="94">
        <f>ROUND(AZ56*L26,2)</f>
        <v>0</v>
      </c>
      <c r="AW56" s="94">
        <f>ROUND(BA56*L27,2)</f>
        <v>0</v>
      </c>
      <c r="AX56" s="94">
        <f>ROUND(BB56*L26,2)</f>
        <v>0</v>
      </c>
      <c r="AY56" s="94">
        <f>ROUND(BC56*L27,2)</f>
        <v>0</v>
      </c>
      <c r="AZ56" s="94">
        <f>ROUND(SUM(AZ57:AZ58),2)</f>
        <v>0</v>
      </c>
      <c r="BA56" s="94">
        <f>ROUND(SUM(BA57:BA58),2)</f>
        <v>0</v>
      </c>
      <c r="BB56" s="94">
        <f>ROUND(SUM(BB57:BB58),2)</f>
        <v>0</v>
      </c>
      <c r="BC56" s="94">
        <f>ROUND(SUM(BC57:BC58),2)</f>
        <v>0</v>
      </c>
      <c r="BD56" s="96">
        <f>ROUND(SUM(BD57:BD58),2)</f>
        <v>0</v>
      </c>
      <c r="BS56" s="97" t="s">
        <v>70</v>
      </c>
      <c r="BT56" s="97" t="s">
        <v>78</v>
      </c>
      <c r="BU56" s="97" t="s">
        <v>72</v>
      </c>
      <c r="BV56" s="97" t="s">
        <v>73</v>
      </c>
      <c r="BW56" s="97" t="s">
        <v>91</v>
      </c>
      <c r="BX56" s="97" t="s">
        <v>77</v>
      </c>
      <c r="CL56" s="97" t="s">
        <v>5</v>
      </c>
    </row>
    <row r="57" spans="1:91" s="6" customFormat="1" ht="16.5" customHeight="1">
      <c r="A57" s="98" t="s">
        <v>83</v>
      </c>
      <c r="B57" s="91"/>
      <c r="C57" s="9"/>
      <c r="D57" s="9"/>
      <c r="E57" s="9"/>
      <c r="F57" s="312" t="s">
        <v>79</v>
      </c>
      <c r="G57" s="312"/>
      <c r="H57" s="312"/>
      <c r="I57" s="312"/>
      <c r="J57" s="312"/>
      <c r="K57" s="9"/>
      <c r="L57" s="312" t="s">
        <v>92</v>
      </c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295">
        <f>'18054a - 3. etapa - stave...'!J31</f>
        <v>0</v>
      </c>
      <c r="AH57" s="296"/>
      <c r="AI57" s="296"/>
      <c r="AJ57" s="296"/>
      <c r="AK57" s="296"/>
      <c r="AL57" s="296"/>
      <c r="AM57" s="296"/>
      <c r="AN57" s="295">
        <f t="shared" si="0"/>
        <v>0</v>
      </c>
      <c r="AO57" s="296"/>
      <c r="AP57" s="296"/>
      <c r="AQ57" s="92" t="s">
        <v>81</v>
      </c>
      <c r="AR57" s="91"/>
      <c r="AS57" s="93">
        <v>0</v>
      </c>
      <c r="AT57" s="94">
        <f t="shared" si="1"/>
        <v>0</v>
      </c>
      <c r="AU57" s="95">
        <f>'18054a - 3. etapa - stave...'!P100</f>
        <v>0</v>
      </c>
      <c r="AV57" s="94">
        <f>'18054a - 3. etapa - stave...'!J34</f>
        <v>0</v>
      </c>
      <c r="AW57" s="94">
        <f>'18054a - 3. etapa - stave...'!J35</f>
        <v>0</v>
      </c>
      <c r="AX57" s="94">
        <f>'18054a - 3. etapa - stave...'!J36</f>
        <v>0</v>
      </c>
      <c r="AY57" s="94">
        <f>'18054a - 3. etapa - stave...'!J37</f>
        <v>0</v>
      </c>
      <c r="AZ57" s="94">
        <f>'18054a - 3. etapa - stave...'!F34</f>
        <v>0</v>
      </c>
      <c r="BA57" s="94">
        <f>'18054a - 3. etapa - stave...'!F35</f>
        <v>0</v>
      </c>
      <c r="BB57" s="94">
        <f>'18054a - 3. etapa - stave...'!F36</f>
        <v>0</v>
      </c>
      <c r="BC57" s="94">
        <f>'18054a - 3. etapa - stave...'!F37</f>
        <v>0</v>
      </c>
      <c r="BD57" s="96">
        <f>'18054a - 3. etapa - stave...'!F38</f>
        <v>0</v>
      </c>
      <c r="BT57" s="97" t="s">
        <v>85</v>
      </c>
      <c r="BV57" s="97" t="s">
        <v>73</v>
      </c>
      <c r="BW57" s="97" t="s">
        <v>93</v>
      </c>
      <c r="BX57" s="97" t="s">
        <v>91</v>
      </c>
      <c r="CL57" s="97" t="s">
        <v>5</v>
      </c>
    </row>
    <row r="58" spans="1:91" s="6" customFormat="1" ht="16.5" customHeight="1">
      <c r="A58" s="98" t="s">
        <v>83</v>
      </c>
      <c r="B58" s="91"/>
      <c r="C58" s="9"/>
      <c r="D58" s="9"/>
      <c r="E58" s="9"/>
      <c r="F58" s="312" t="s">
        <v>87</v>
      </c>
      <c r="G58" s="312"/>
      <c r="H58" s="312"/>
      <c r="I58" s="312"/>
      <c r="J58" s="312"/>
      <c r="K58" s="9"/>
      <c r="L58" s="312" t="s">
        <v>94</v>
      </c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  <c r="Z58" s="312"/>
      <c r="AA58" s="312"/>
      <c r="AB58" s="312"/>
      <c r="AC58" s="312"/>
      <c r="AD58" s="312"/>
      <c r="AE58" s="312"/>
      <c r="AF58" s="312"/>
      <c r="AG58" s="295">
        <f>'18054b - 3. etapa - elekt...'!J31</f>
        <v>0</v>
      </c>
      <c r="AH58" s="296"/>
      <c r="AI58" s="296"/>
      <c r="AJ58" s="296"/>
      <c r="AK58" s="296"/>
      <c r="AL58" s="296"/>
      <c r="AM58" s="296"/>
      <c r="AN58" s="295">
        <f t="shared" si="0"/>
        <v>0</v>
      </c>
      <c r="AO58" s="296"/>
      <c r="AP58" s="296"/>
      <c r="AQ58" s="92" t="s">
        <v>81</v>
      </c>
      <c r="AR58" s="91"/>
      <c r="AS58" s="99">
        <v>0</v>
      </c>
      <c r="AT58" s="100">
        <f t="shared" si="1"/>
        <v>0</v>
      </c>
      <c r="AU58" s="101">
        <f>'18054b - 3. etapa - elekt...'!P90</f>
        <v>0</v>
      </c>
      <c r="AV58" s="100">
        <f>'18054b - 3. etapa - elekt...'!J34</f>
        <v>0</v>
      </c>
      <c r="AW58" s="100">
        <f>'18054b - 3. etapa - elekt...'!J35</f>
        <v>0</v>
      </c>
      <c r="AX58" s="100">
        <f>'18054b - 3. etapa - elekt...'!J36</f>
        <v>0</v>
      </c>
      <c r="AY58" s="100">
        <f>'18054b - 3. etapa - elekt...'!J37</f>
        <v>0</v>
      </c>
      <c r="AZ58" s="100">
        <f>'18054b - 3. etapa - elekt...'!F34</f>
        <v>0</v>
      </c>
      <c r="BA58" s="100">
        <f>'18054b - 3. etapa - elekt...'!F35</f>
        <v>0</v>
      </c>
      <c r="BB58" s="100">
        <f>'18054b - 3. etapa - elekt...'!F36</f>
        <v>0</v>
      </c>
      <c r="BC58" s="100">
        <f>'18054b - 3. etapa - elekt...'!F37</f>
        <v>0</v>
      </c>
      <c r="BD58" s="102">
        <f>'18054b - 3. etapa - elekt...'!F38</f>
        <v>0</v>
      </c>
      <c r="BT58" s="97" t="s">
        <v>85</v>
      </c>
      <c r="BV58" s="97" t="s">
        <v>73</v>
      </c>
      <c r="BW58" s="97" t="s">
        <v>95</v>
      </c>
      <c r="BX58" s="97" t="s">
        <v>91</v>
      </c>
      <c r="CL58" s="97" t="s">
        <v>5</v>
      </c>
    </row>
    <row r="59" spans="1:91" s="1" customFormat="1" ht="30" customHeight="1">
      <c r="B59" s="38"/>
      <c r="AR59" s="38"/>
    </row>
    <row r="60" spans="1:91" s="1" customFormat="1" ht="6.95" customHeight="1"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38"/>
    </row>
  </sheetData>
  <mergeCells count="65">
    <mergeCell ref="AS46:AT48"/>
    <mergeCell ref="AN49:AP49"/>
    <mergeCell ref="L42:AO42"/>
    <mergeCell ref="AM44:AN44"/>
    <mergeCell ref="I49:AF49"/>
    <mergeCell ref="AG49:AM49"/>
    <mergeCell ref="K6:AO6"/>
    <mergeCell ref="J52:AF52"/>
    <mergeCell ref="W29:AE29"/>
    <mergeCell ref="AK29:AO29"/>
    <mergeCell ref="F58:J58"/>
    <mergeCell ref="C49:G49"/>
    <mergeCell ref="D52:H52"/>
    <mergeCell ref="E53:I53"/>
    <mergeCell ref="F54:J54"/>
    <mergeCell ref="F55:J55"/>
    <mergeCell ref="E56:I56"/>
    <mergeCell ref="F57:J57"/>
    <mergeCell ref="AM46:AP46"/>
    <mergeCell ref="K53:AF53"/>
    <mergeCell ref="L54:AF54"/>
    <mergeCell ref="L55:AF55"/>
    <mergeCell ref="W26:AE26"/>
    <mergeCell ref="AK26:AO26"/>
    <mergeCell ref="L27:O27"/>
    <mergeCell ref="W27:AE27"/>
    <mergeCell ref="AK27:AO27"/>
    <mergeCell ref="AN58:AP58"/>
    <mergeCell ref="AG58:AM58"/>
    <mergeCell ref="AG51:AM51"/>
    <mergeCell ref="AN51:AP51"/>
    <mergeCell ref="L29:O29"/>
    <mergeCell ref="L30:O30"/>
    <mergeCell ref="AK30:AO30"/>
    <mergeCell ref="K56:AF56"/>
    <mergeCell ref="L57:AF57"/>
    <mergeCell ref="L58:AF58"/>
    <mergeCell ref="AN57:AP57"/>
    <mergeCell ref="AN53:AP53"/>
    <mergeCell ref="AN52:AP52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7:AM57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8:O28"/>
    <mergeCell ref="E14:AJ14"/>
    <mergeCell ref="E20:AN20"/>
    <mergeCell ref="AK23:AO23"/>
    <mergeCell ref="L25:O25"/>
    <mergeCell ref="W25:AE25"/>
    <mergeCell ref="AK25:AO25"/>
    <mergeCell ref="L26:O26"/>
  </mergeCells>
  <hyperlinks>
    <hyperlink ref="K1:S1" location="C2" display="1) Rekapitulace stavby"/>
    <hyperlink ref="W1:AI1" location="C51" display="2) Rekapitulace objektů stavby a soupisů prací"/>
    <hyperlink ref="A54" location="'18054a - I. etapa - stave...'!C2" display="/"/>
    <hyperlink ref="A55" location="'18054b - I. etapa - elekt...'!C2" display="/"/>
    <hyperlink ref="A57" location="'18054a - 3. etapa - stave...'!C2" display="/"/>
    <hyperlink ref="A58" location="'18054b - 3. etapa - elekt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0"/>
  <sheetViews>
    <sheetView showGridLines="0" workbookViewId="0">
      <pane ySplit="1" topLeftCell="A138" activePane="bottomLeft" state="frozen"/>
      <selection pane="bottomLeft" activeCell="F156" sqref="F15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4"/>
      <c r="C1" s="104"/>
      <c r="D1" s="105" t="s">
        <v>1</v>
      </c>
      <c r="E1" s="104"/>
      <c r="F1" s="106" t="s">
        <v>96</v>
      </c>
      <c r="G1" s="334" t="s">
        <v>97</v>
      </c>
      <c r="H1" s="334"/>
      <c r="I1" s="107"/>
      <c r="J1" s="106" t="s">
        <v>98</v>
      </c>
      <c r="K1" s="105" t="s">
        <v>99</v>
      </c>
      <c r="L1" s="106" t="s">
        <v>100</v>
      </c>
      <c r="M1" s="106"/>
      <c r="N1" s="106"/>
      <c r="O1" s="106"/>
      <c r="P1" s="106"/>
      <c r="Q1" s="106"/>
      <c r="R1" s="106"/>
      <c r="S1" s="106"/>
      <c r="T1" s="10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08"/>
      <c r="J3" s="23"/>
      <c r="K3" s="24"/>
      <c r="AT3" s="21" t="s">
        <v>78</v>
      </c>
    </row>
    <row r="4" spans="1:70" ht="36.950000000000003" customHeight="1">
      <c r="B4" s="25"/>
      <c r="C4" s="26"/>
      <c r="D4" s="27" t="s">
        <v>101</v>
      </c>
      <c r="E4" s="26"/>
      <c r="F4" s="26"/>
      <c r="G4" s="26"/>
      <c r="H4" s="26"/>
      <c r="I4" s="109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9"/>
      <c r="J5" s="26"/>
      <c r="K5" s="28"/>
    </row>
    <row r="6" spans="1:70">
      <c r="B6" s="25"/>
      <c r="C6" s="26"/>
      <c r="D6" s="34" t="s">
        <v>19</v>
      </c>
      <c r="E6" s="26"/>
      <c r="F6" s="26"/>
      <c r="G6" s="26"/>
      <c r="H6" s="26"/>
      <c r="I6" s="109"/>
      <c r="J6" s="26"/>
      <c r="K6" s="28"/>
    </row>
    <row r="7" spans="1:70" ht="16.5" customHeight="1">
      <c r="B7" s="25"/>
      <c r="C7" s="26"/>
      <c r="D7" s="26"/>
      <c r="E7" s="325" t="str">
        <f>'Rekapitulace stavby'!K6</f>
        <v>Areál pivovaru Kolín - veřejné osvětlení</v>
      </c>
      <c r="F7" s="326"/>
      <c r="G7" s="326"/>
      <c r="H7" s="326"/>
      <c r="I7" s="109"/>
      <c r="J7" s="26"/>
      <c r="K7" s="28"/>
    </row>
    <row r="8" spans="1:70">
      <c r="B8" s="25"/>
      <c r="C8" s="26"/>
      <c r="D8" s="34" t="s">
        <v>102</v>
      </c>
      <c r="E8" s="26"/>
      <c r="F8" s="26"/>
      <c r="G8" s="26"/>
      <c r="H8" s="26"/>
      <c r="I8" s="109"/>
      <c r="J8" s="26"/>
      <c r="K8" s="28"/>
    </row>
    <row r="9" spans="1:70" ht="16.5" customHeight="1">
      <c r="B9" s="25"/>
      <c r="C9" s="26"/>
      <c r="D9" s="26"/>
      <c r="E9" s="325" t="s">
        <v>103</v>
      </c>
      <c r="F9" s="294"/>
      <c r="G9" s="294"/>
      <c r="H9" s="294"/>
      <c r="I9" s="109"/>
      <c r="J9" s="26"/>
      <c r="K9" s="28"/>
    </row>
    <row r="10" spans="1:70">
      <c r="B10" s="25"/>
      <c r="C10" s="26"/>
      <c r="D10" s="34" t="s">
        <v>104</v>
      </c>
      <c r="E10" s="26"/>
      <c r="F10" s="26"/>
      <c r="G10" s="26"/>
      <c r="H10" s="26"/>
      <c r="I10" s="109"/>
      <c r="J10" s="26"/>
      <c r="K10" s="28"/>
    </row>
    <row r="11" spans="1:70" s="1" customFormat="1" ht="16.5" customHeight="1">
      <c r="B11" s="38"/>
      <c r="C11" s="39"/>
      <c r="D11" s="39"/>
      <c r="E11" s="319" t="s">
        <v>105</v>
      </c>
      <c r="F11" s="327"/>
      <c r="G11" s="327"/>
      <c r="H11" s="327"/>
      <c r="I11" s="110"/>
      <c r="J11" s="39"/>
      <c r="K11" s="42"/>
    </row>
    <row r="12" spans="1:70" s="1" customFormat="1">
      <c r="B12" s="38"/>
      <c r="C12" s="39"/>
      <c r="D12" s="34" t="s">
        <v>106</v>
      </c>
      <c r="E12" s="39"/>
      <c r="F12" s="39"/>
      <c r="G12" s="39"/>
      <c r="H12" s="39"/>
      <c r="I12" s="110"/>
      <c r="J12" s="39"/>
      <c r="K12" s="42"/>
    </row>
    <row r="13" spans="1:70" s="1" customFormat="1" ht="36.950000000000003" customHeight="1">
      <c r="B13" s="38"/>
      <c r="C13" s="39"/>
      <c r="D13" s="39"/>
      <c r="E13" s="328" t="s">
        <v>107</v>
      </c>
      <c r="F13" s="327"/>
      <c r="G13" s="327"/>
      <c r="H13" s="327"/>
      <c r="I13" s="110"/>
      <c r="J13" s="39"/>
      <c r="K13" s="42"/>
    </row>
    <row r="14" spans="1:70" s="1" customFormat="1" ht="13.5">
      <c r="B14" s="38"/>
      <c r="C14" s="39"/>
      <c r="D14" s="39"/>
      <c r="E14" s="39"/>
      <c r="F14" s="39"/>
      <c r="G14" s="39"/>
      <c r="H14" s="39"/>
      <c r="I14" s="110"/>
      <c r="J14" s="39"/>
      <c r="K14" s="42"/>
    </row>
    <row r="15" spans="1:70" s="1" customFormat="1" ht="14.45" customHeight="1">
      <c r="B15" s="38"/>
      <c r="C15" s="39"/>
      <c r="D15" s="34" t="s">
        <v>21</v>
      </c>
      <c r="E15" s="39"/>
      <c r="F15" s="32" t="s">
        <v>5</v>
      </c>
      <c r="G15" s="39"/>
      <c r="H15" s="39"/>
      <c r="I15" s="111" t="s">
        <v>22</v>
      </c>
      <c r="J15" s="32" t="s">
        <v>5</v>
      </c>
      <c r="K15" s="42"/>
    </row>
    <row r="16" spans="1:70" s="1" customFormat="1" ht="14.45" customHeight="1">
      <c r="B16" s="38"/>
      <c r="C16" s="39"/>
      <c r="D16" s="34" t="s">
        <v>23</v>
      </c>
      <c r="E16" s="39"/>
      <c r="F16" s="32" t="s">
        <v>24</v>
      </c>
      <c r="G16" s="39"/>
      <c r="H16" s="39"/>
      <c r="I16" s="111" t="s">
        <v>25</v>
      </c>
      <c r="J16" s="112" t="str">
        <f>'Rekapitulace stavby'!AN8</f>
        <v>24. 8. 2018</v>
      </c>
      <c r="K16" s="42"/>
    </row>
    <row r="17" spans="2:11" s="1" customFormat="1" ht="10.9" customHeight="1">
      <c r="B17" s="38"/>
      <c r="C17" s="39"/>
      <c r="D17" s="39"/>
      <c r="E17" s="39"/>
      <c r="F17" s="39"/>
      <c r="G17" s="39"/>
      <c r="H17" s="39"/>
      <c r="I17" s="110"/>
      <c r="J17" s="39"/>
      <c r="K17" s="42"/>
    </row>
    <row r="18" spans="2:11" s="1" customFormat="1" ht="14.45" customHeight="1">
      <c r="B18" s="38"/>
      <c r="C18" s="39"/>
      <c r="D18" s="34" t="s">
        <v>27</v>
      </c>
      <c r="E18" s="39"/>
      <c r="F18" s="39"/>
      <c r="G18" s="39"/>
      <c r="H18" s="39"/>
      <c r="I18" s="111" t="s">
        <v>28</v>
      </c>
      <c r="J18" s="32" t="s">
        <v>5</v>
      </c>
      <c r="K18" s="42"/>
    </row>
    <row r="19" spans="2:11" s="1" customFormat="1" ht="18" customHeight="1">
      <c r="B19" s="38"/>
      <c r="C19" s="39"/>
      <c r="D19" s="39"/>
      <c r="E19" s="32" t="s">
        <v>29</v>
      </c>
      <c r="F19" s="39"/>
      <c r="G19" s="39"/>
      <c r="H19" s="39"/>
      <c r="I19" s="111" t="s">
        <v>30</v>
      </c>
      <c r="J19" s="32" t="s">
        <v>5</v>
      </c>
      <c r="K19" s="42"/>
    </row>
    <row r="20" spans="2:11" s="1" customFormat="1" ht="6.95" customHeight="1">
      <c r="B20" s="38"/>
      <c r="C20" s="39"/>
      <c r="D20" s="39"/>
      <c r="E20" s="39"/>
      <c r="F20" s="39"/>
      <c r="G20" s="39"/>
      <c r="H20" s="39"/>
      <c r="I20" s="110"/>
      <c r="J20" s="39"/>
      <c r="K20" s="42"/>
    </row>
    <row r="21" spans="2:11" s="1" customFormat="1" ht="14.45" customHeight="1">
      <c r="B21" s="38"/>
      <c r="C21" s="39"/>
      <c r="D21" s="34" t="s">
        <v>31</v>
      </c>
      <c r="E21" s="39"/>
      <c r="F21" s="39"/>
      <c r="G21" s="39"/>
      <c r="H21" s="39"/>
      <c r="I21" s="111" t="s">
        <v>28</v>
      </c>
      <c r="J21" s="32" t="str">
        <f>IF('Rekapitulace stavby'!AN13="Vyplň údaj","",IF('Rekapitulace stavby'!AN13="","",'Rekapitulace stavby'!AN13))</f>
        <v/>
      </c>
      <c r="K21" s="42"/>
    </row>
    <row r="22" spans="2:11" s="1" customFormat="1" ht="18" customHeight="1">
      <c r="B22" s="38"/>
      <c r="C22" s="39"/>
      <c r="D22" s="39"/>
      <c r="E22" s="32" t="str">
        <f>IF('Rekapitulace stavby'!E14="Vyplň údaj","",IF('Rekapitulace stavby'!E14="","",'Rekapitulace stavby'!E14))</f>
        <v/>
      </c>
      <c r="F22" s="39"/>
      <c r="G22" s="39"/>
      <c r="H22" s="39"/>
      <c r="I22" s="111" t="s">
        <v>30</v>
      </c>
      <c r="J22" s="32" t="str">
        <f>IF('Rekapitulace stavby'!AN14="Vyplň údaj","",IF('Rekapitulace stavby'!AN14="","",'Rekapitulace stavby'!AN14))</f>
        <v/>
      </c>
      <c r="K22" s="42"/>
    </row>
    <row r="23" spans="2:11" s="1" customFormat="1" ht="6.95" customHeight="1">
      <c r="B23" s="38"/>
      <c r="C23" s="39"/>
      <c r="D23" s="39"/>
      <c r="E23" s="39"/>
      <c r="F23" s="39"/>
      <c r="G23" s="39"/>
      <c r="H23" s="39"/>
      <c r="I23" s="110"/>
      <c r="J23" s="39"/>
      <c r="K23" s="42"/>
    </row>
    <row r="24" spans="2:11" s="1" customFormat="1" ht="14.45" customHeight="1">
      <c r="B24" s="38"/>
      <c r="C24" s="39"/>
      <c r="D24" s="34" t="s">
        <v>33</v>
      </c>
      <c r="E24" s="39"/>
      <c r="F24" s="39"/>
      <c r="G24" s="39"/>
      <c r="H24" s="39"/>
      <c r="I24" s="111" t="s">
        <v>28</v>
      </c>
      <c r="J24" s="32" t="s">
        <v>5</v>
      </c>
      <c r="K24" s="42"/>
    </row>
    <row r="25" spans="2:11" s="1" customFormat="1" ht="18" customHeight="1">
      <c r="B25" s="38"/>
      <c r="C25" s="39"/>
      <c r="D25" s="39"/>
      <c r="E25" s="32" t="s">
        <v>34</v>
      </c>
      <c r="F25" s="39"/>
      <c r="G25" s="39"/>
      <c r="H25" s="39"/>
      <c r="I25" s="111" t="s">
        <v>30</v>
      </c>
      <c r="J25" s="32" t="s">
        <v>5</v>
      </c>
      <c r="K25" s="42"/>
    </row>
    <row r="26" spans="2:11" s="1" customFormat="1" ht="6.95" customHeight="1">
      <c r="B26" s="38"/>
      <c r="C26" s="39"/>
      <c r="D26" s="39"/>
      <c r="E26" s="39"/>
      <c r="F26" s="39"/>
      <c r="G26" s="39"/>
      <c r="H26" s="39"/>
      <c r="I26" s="110"/>
      <c r="J26" s="39"/>
      <c r="K26" s="42"/>
    </row>
    <row r="27" spans="2:11" s="1" customFormat="1" ht="14.45" customHeight="1">
      <c r="B27" s="38"/>
      <c r="C27" s="39"/>
      <c r="D27" s="34" t="s">
        <v>36</v>
      </c>
      <c r="E27" s="39"/>
      <c r="F27" s="39"/>
      <c r="G27" s="39"/>
      <c r="H27" s="39"/>
      <c r="I27" s="110"/>
      <c r="J27" s="39"/>
      <c r="K27" s="42"/>
    </row>
    <row r="28" spans="2:11" s="7" customFormat="1" ht="16.5" customHeight="1">
      <c r="B28" s="113"/>
      <c r="C28" s="114"/>
      <c r="D28" s="114"/>
      <c r="E28" s="306" t="s">
        <v>5</v>
      </c>
      <c r="F28" s="306"/>
      <c r="G28" s="306"/>
      <c r="H28" s="306"/>
      <c r="I28" s="115"/>
      <c r="J28" s="114"/>
      <c r="K28" s="116"/>
    </row>
    <row r="29" spans="2:11" s="1" customFormat="1" ht="6.95" customHeight="1">
      <c r="B29" s="38"/>
      <c r="C29" s="39"/>
      <c r="D29" s="39"/>
      <c r="E29" s="39"/>
      <c r="F29" s="39"/>
      <c r="G29" s="39"/>
      <c r="H29" s="39"/>
      <c r="I29" s="110"/>
      <c r="J29" s="39"/>
      <c r="K29" s="42"/>
    </row>
    <row r="30" spans="2:11" s="1" customFormat="1" ht="6.95" customHeight="1">
      <c r="B30" s="38"/>
      <c r="C30" s="39"/>
      <c r="D30" s="65"/>
      <c r="E30" s="65"/>
      <c r="F30" s="65"/>
      <c r="G30" s="65"/>
      <c r="H30" s="65"/>
      <c r="I30" s="117"/>
      <c r="J30" s="65"/>
      <c r="K30" s="118"/>
    </row>
    <row r="31" spans="2:11" s="1" customFormat="1" ht="25.35" customHeight="1">
      <c r="B31" s="38"/>
      <c r="C31" s="39"/>
      <c r="D31" s="119" t="s">
        <v>37</v>
      </c>
      <c r="E31" s="39"/>
      <c r="F31" s="39"/>
      <c r="G31" s="39"/>
      <c r="H31" s="39"/>
      <c r="I31" s="110"/>
      <c r="J31" s="120">
        <f>ROUND(J101,2)</f>
        <v>0</v>
      </c>
      <c r="K31" s="42"/>
    </row>
    <row r="32" spans="2:11" s="1" customFormat="1" ht="6.95" customHeight="1">
      <c r="B32" s="38"/>
      <c r="C32" s="39"/>
      <c r="D32" s="65"/>
      <c r="E32" s="65"/>
      <c r="F32" s="65"/>
      <c r="G32" s="65"/>
      <c r="H32" s="65"/>
      <c r="I32" s="117"/>
      <c r="J32" s="65"/>
      <c r="K32" s="118"/>
    </row>
    <row r="33" spans="2:11" s="1" customFormat="1" ht="14.45" customHeight="1">
      <c r="B33" s="38"/>
      <c r="C33" s="39"/>
      <c r="D33" s="39"/>
      <c r="E33" s="39"/>
      <c r="F33" s="43" t="s">
        <v>39</v>
      </c>
      <c r="G33" s="39"/>
      <c r="H33" s="39"/>
      <c r="I33" s="121" t="s">
        <v>38</v>
      </c>
      <c r="J33" s="43" t="s">
        <v>40</v>
      </c>
      <c r="K33" s="42"/>
    </row>
    <row r="34" spans="2:11" s="1" customFormat="1" ht="14.45" customHeight="1">
      <c r="B34" s="38"/>
      <c r="C34" s="39"/>
      <c r="D34" s="46" t="s">
        <v>41</v>
      </c>
      <c r="E34" s="46" t="s">
        <v>42</v>
      </c>
      <c r="F34" s="122">
        <f>ROUND(SUM(BE101:BE159), 2)</f>
        <v>0</v>
      </c>
      <c r="G34" s="39"/>
      <c r="H34" s="39"/>
      <c r="I34" s="123">
        <v>0.21</v>
      </c>
      <c r="J34" s="122">
        <f>ROUND(ROUND((SUM(BE101:BE159)), 2)*I34, 2)</f>
        <v>0</v>
      </c>
      <c r="K34" s="42"/>
    </row>
    <row r="35" spans="2:11" s="1" customFormat="1" ht="14.45" customHeight="1">
      <c r="B35" s="38"/>
      <c r="C35" s="39"/>
      <c r="D35" s="39"/>
      <c r="E35" s="46" t="s">
        <v>43</v>
      </c>
      <c r="F35" s="122">
        <f>ROUND(SUM(BF101:BF159), 2)</f>
        <v>0</v>
      </c>
      <c r="G35" s="39"/>
      <c r="H35" s="39"/>
      <c r="I35" s="123">
        <v>0.15</v>
      </c>
      <c r="J35" s="122">
        <f>ROUND(ROUND((SUM(BF101:BF159)), 2)*I35, 2)</f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44</v>
      </c>
      <c r="F36" s="122">
        <f>ROUND(SUM(BG101:BG159), 2)</f>
        <v>0</v>
      </c>
      <c r="G36" s="39"/>
      <c r="H36" s="39"/>
      <c r="I36" s="123">
        <v>0.21</v>
      </c>
      <c r="J36" s="122">
        <v>0</v>
      </c>
      <c r="K36" s="42"/>
    </row>
    <row r="37" spans="2:11" s="1" customFormat="1" ht="14.45" hidden="1" customHeight="1">
      <c r="B37" s="38"/>
      <c r="C37" s="39"/>
      <c r="D37" s="39"/>
      <c r="E37" s="46" t="s">
        <v>45</v>
      </c>
      <c r="F37" s="122">
        <f>ROUND(SUM(BH101:BH159), 2)</f>
        <v>0</v>
      </c>
      <c r="G37" s="39"/>
      <c r="H37" s="39"/>
      <c r="I37" s="123">
        <v>0.15</v>
      </c>
      <c r="J37" s="122">
        <v>0</v>
      </c>
      <c r="K37" s="42"/>
    </row>
    <row r="38" spans="2:11" s="1" customFormat="1" ht="14.45" hidden="1" customHeight="1">
      <c r="B38" s="38"/>
      <c r="C38" s="39"/>
      <c r="D38" s="39"/>
      <c r="E38" s="46" t="s">
        <v>46</v>
      </c>
      <c r="F38" s="122">
        <f>ROUND(SUM(BI101:BI159), 2)</f>
        <v>0</v>
      </c>
      <c r="G38" s="39"/>
      <c r="H38" s="39"/>
      <c r="I38" s="123">
        <v>0</v>
      </c>
      <c r="J38" s="122">
        <v>0</v>
      </c>
      <c r="K38" s="42"/>
    </row>
    <row r="39" spans="2:11" s="1" customFormat="1" ht="6.95" customHeight="1">
      <c r="B39" s="38"/>
      <c r="C39" s="39"/>
      <c r="D39" s="39"/>
      <c r="E39" s="39"/>
      <c r="F39" s="39"/>
      <c r="G39" s="39"/>
      <c r="H39" s="39"/>
      <c r="I39" s="110"/>
      <c r="J39" s="39"/>
      <c r="K39" s="42"/>
    </row>
    <row r="40" spans="2:11" s="1" customFormat="1" ht="25.35" customHeight="1">
      <c r="B40" s="38"/>
      <c r="C40" s="124"/>
      <c r="D40" s="125" t="s">
        <v>47</v>
      </c>
      <c r="E40" s="68"/>
      <c r="F40" s="68"/>
      <c r="G40" s="126" t="s">
        <v>48</v>
      </c>
      <c r="H40" s="127" t="s">
        <v>49</v>
      </c>
      <c r="I40" s="128"/>
      <c r="J40" s="129">
        <f>SUM(J31:J38)</f>
        <v>0</v>
      </c>
      <c r="K40" s="130"/>
    </row>
    <row r="41" spans="2:11" s="1" customFormat="1" ht="14.45" customHeight="1">
      <c r="B41" s="53"/>
      <c r="C41" s="54"/>
      <c r="D41" s="54"/>
      <c r="E41" s="54"/>
      <c r="F41" s="54"/>
      <c r="G41" s="54"/>
      <c r="H41" s="54"/>
      <c r="I41" s="131"/>
      <c r="J41" s="54"/>
      <c r="K41" s="55"/>
    </row>
    <row r="45" spans="2:11" s="1" customFormat="1" ht="6.95" customHeight="1">
      <c r="B45" s="56"/>
      <c r="C45" s="57"/>
      <c r="D45" s="57"/>
      <c r="E45" s="57"/>
      <c r="F45" s="57"/>
      <c r="G45" s="57"/>
      <c r="H45" s="57"/>
      <c r="I45" s="132"/>
      <c r="J45" s="57"/>
      <c r="K45" s="133"/>
    </row>
    <row r="46" spans="2:11" s="1" customFormat="1" ht="36.950000000000003" customHeight="1">
      <c r="B46" s="38"/>
      <c r="C46" s="27" t="s">
        <v>108</v>
      </c>
      <c r="D46" s="39"/>
      <c r="E46" s="39"/>
      <c r="F46" s="39"/>
      <c r="G46" s="39"/>
      <c r="H46" s="39"/>
      <c r="I46" s="110"/>
      <c r="J46" s="39"/>
      <c r="K46" s="42"/>
    </row>
    <row r="47" spans="2:11" s="1" customFormat="1" ht="6.95" customHeight="1">
      <c r="B47" s="38"/>
      <c r="C47" s="39"/>
      <c r="D47" s="39"/>
      <c r="E47" s="39"/>
      <c r="F47" s="39"/>
      <c r="G47" s="39"/>
      <c r="H47" s="39"/>
      <c r="I47" s="110"/>
      <c r="J47" s="39"/>
      <c r="K47" s="42"/>
    </row>
    <row r="48" spans="2:11" s="1" customFormat="1" ht="14.45" customHeight="1">
      <c r="B48" s="38"/>
      <c r="C48" s="34" t="s">
        <v>19</v>
      </c>
      <c r="D48" s="39"/>
      <c r="E48" s="39"/>
      <c r="F48" s="39"/>
      <c r="G48" s="39"/>
      <c r="H48" s="39"/>
      <c r="I48" s="110"/>
      <c r="J48" s="39"/>
      <c r="K48" s="42"/>
    </row>
    <row r="49" spans="2:47" s="1" customFormat="1" ht="16.5" customHeight="1">
      <c r="B49" s="38"/>
      <c r="C49" s="39"/>
      <c r="D49" s="39"/>
      <c r="E49" s="325" t="str">
        <f>E7</f>
        <v>Areál pivovaru Kolín - veřejné osvětlení</v>
      </c>
      <c r="F49" s="326"/>
      <c r="G49" s="326"/>
      <c r="H49" s="326"/>
      <c r="I49" s="110"/>
      <c r="J49" s="39"/>
      <c r="K49" s="42"/>
    </row>
    <row r="50" spans="2:47">
      <c r="B50" s="25"/>
      <c r="C50" s="34" t="s">
        <v>102</v>
      </c>
      <c r="D50" s="26"/>
      <c r="E50" s="26"/>
      <c r="F50" s="26"/>
      <c r="G50" s="26"/>
      <c r="H50" s="26"/>
      <c r="I50" s="109"/>
      <c r="J50" s="26"/>
      <c r="K50" s="28"/>
    </row>
    <row r="51" spans="2:47" ht="16.5" customHeight="1">
      <c r="B51" s="25"/>
      <c r="C51" s="26"/>
      <c r="D51" s="26"/>
      <c r="E51" s="325" t="s">
        <v>103</v>
      </c>
      <c r="F51" s="294"/>
      <c r="G51" s="294"/>
      <c r="H51" s="294"/>
      <c r="I51" s="109"/>
      <c r="J51" s="26"/>
      <c r="K51" s="28"/>
    </row>
    <row r="52" spans="2:47">
      <c r="B52" s="25"/>
      <c r="C52" s="34" t="s">
        <v>104</v>
      </c>
      <c r="D52" s="26"/>
      <c r="E52" s="26"/>
      <c r="F52" s="26"/>
      <c r="G52" s="26"/>
      <c r="H52" s="26"/>
      <c r="I52" s="109"/>
      <c r="J52" s="26"/>
      <c r="K52" s="28"/>
    </row>
    <row r="53" spans="2:47" s="1" customFormat="1" ht="16.5" customHeight="1">
      <c r="B53" s="38"/>
      <c r="C53" s="39"/>
      <c r="D53" s="39"/>
      <c r="E53" s="319" t="s">
        <v>105</v>
      </c>
      <c r="F53" s="327"/>
      <c r="G53" s="327"/>
      <c r="H53" s="327"/>
      <c r="I53" s="110"/>
      <c r="J53" s="39"/>
      <c r="K53" s="42"/>
    </row>
    <row r="54" spans="2:47" s="1" customFormat="1" ht="14.45" customHeight="1">
      <c r="B54" s="38"/>
      <c r="C54" s="34" t="s">
        <v>106</v>
      </c>
      <c r="D54" s="39"/>
      <c r="E54" s="39"/>
      <c r="F54" s="39"/>
      <c r="G54" s="39"/>
      <c r="H54" s="39"/>
      <c r="I54" s="110"/>
      <c r="J54" s="39"/>
      <c r="K54" s="42"/>
    </row>
    <row r="55" spans="2:47" s="1" customFormat="1" ht="17.25" customHeight="1">
      <c r="B55" s="38"/>
      <c r="C55" s="39"/>
      <c r="D55" s="39"/>
      <c r="E55" s="328" t="str">
        <f>E13</f>
        <v>18054a - I. etapa - stavební část</v>
      </c>
      <c r="F55" s="327"/>
      <c r="G55" s="327"/>
      <c r="H55" s="327"/>
      <c r="I55" s="110"/>
      <c r="J55" s="39"/>
      <c r="K55" s="42"/>
    </row>
    <row r="56" spans="2:47" s="1" customFormat="1" ht="6.95" customHeight="1">
      <c r="B56" s="38"/>
      <c r="C56" s="39"/>
      <c r="D56" s="39"/>
      <c r="E56" s="39"/>
      <c r="F56" s="39"/>
      <c r="G56" s="39"/>
      <c r="H56" s="39"/>
      <c r="I56" s="110"/>
      <c r="J56" s="39"/>
      <c r="K56" s="42"/>
    </row>
    <row r="57" spans="2:47" s="1" customFormat="1" ht="18" customHeight="1">
      <c r="B57" s="38"/>
      <c r="C57" s="34" t="s">
        <v>23</v>
      </c>
      <c r="D57" s="39"/>
      <c r="E57" s="39"/>
      <c r="F57" s="32" t="str">
        <f>F16</f>
        <v xml:space="preserve"> </v>
      </c>
      <c r="G57" s="39"/>
      <c r="H57" s="39"/>
      <c r="I57" s="111" t="s">
        <v>25</v>
      </c>
      <c r="J57" s="112" t="str">
        <f>IF(J16="","",J16)</f>
        <v>24. 8. 2018</v>
      </c>
      <c r="K57" s="42"/>
    </row>
    <row r="58" spans="2:47" s="1" customFormat="1" ht="6.95" customHeight="1">
      <c r="B58" s="38"/>
      <c r="C58" s="39"/>
      <c r="D58" s="39"/>
      <c r="E58" s="39"/>
      <c r="F58" s="39"/>
      <c r="G58" s="39"/>
      <c r="H58" s="39"/>
      <c r="I58" s="110"/>
      <c r="J58" s="39"/>
      <c r="K58" s="42"/>
    </row>
    <row r="59" spans="2:47" s="1" customFormat="1">
      <c r="B59" s="38"/>
      <c r="C59" s="34" t="s">
        <v>27</v>
      </c>
      <c r="D59" s="39"/>
      <c r="E59" s="39"/>
      <c r="F59" s="32" t="str">
        <f>E19</f>
        <v>Město Kolín</v>
      </c>
      <c r="G59" s="39"/>
      <c r="H59" s="39"/>
      <c r="I59" s="111" t="s">
        <v>33</v>
      </c>
      <c r="J59" s="306" t="str">
        <f>E25</f>
        <v>AZ PROJECT s.r.o., Plynárenská 830, Kolín IV</v>
      </c>
      <c r="K59" s="42"/>
    </row>
    <row r="60" spans="2:47" s="1" customFormat="1" ht="14.45" customHeight="1">
      <c r="B60" s="38"/>
      <c r="C60" s="34" t="s">
        <v>31</v>
      </c>
      <c r="D60" s="39"/>
      <c r="E60" s="39"/>
      <c r="F60" s="32" t="str">
        <f>IF(E22="","",E22)</f>
        <v/>
      </c>
      <c r="G60" s="39"/>
      <c r="H60" s="39"/>
      <c r="I60" s="110"/>
      <c r="J60" s="329"/>
      <c r="K60" s="42"/>
    </row>
    <row r="61" spans="2:47" s="1" customFormat="1" ht="10.35" customHeight="1">
      <c r="B61" s="38"/>
      <c r="C61" s="39"/>
      <c r="D61" s="39"/>
      <c r="E61" s="39"/>
      <c r="F61" s="39"/>
      <c r="G61" s="39"/>
      <c r="H61" s="39"/>
      <c r="I61" s="110"/>
      <c r="J61" s="39"/>
      <c r="K61" s="42"/>
    </row>
    <row r="62" spans="2:47" s="1" customFormat="1" ht="29.25" customHeight="1">
      <c r="B62" s="38"/>
      <c r="C62" s="134" t="s">
        <v>109</v>
      </c>
      <c r="D62" s="124"/>
      <c r="E62" s="124"/>
      <c r="F62" s="124"/>
      <c r="G62" s="124"/>
      <c r="H62" s="124"/>
      <c r="I62" s="135"/>
      <c r="J62" s="136" t="s">
        <v>110</v>
      </c>
      <c r="K62" s="137"/>
    </row>
    <row r="63" spans="2:47" s="1" customFormat="1" ht="10.35" customHeight="1">
      <c r="B63" s="38"/>
      <c r="C63" s="39"/>
      <c r="D63" s="39"/>
      <c r="E63" s="39"/>
      <c r="F63" s="39"/>
      <c r="G63" s="39"/>
      <c r="H63" s="39"/>
      <c r="I63" s="110"/>
      <c r="J63" s="39"/>
      <c r="K63" s="42"/>
    </row>
    <row r="64" spans="2:47" s="1" customFormat="1" ht="29.25" customHeight="1">
      <c r="B64" s="38"/>
      <c r="C64" s="138" t="s">
        <v>111</v>
      </c>
      <c r="D64" s="39"/>
      <c r="E64" s="39"/>
      <c r="F64" s="39"/>
      <c r="G64" s="39"/>
      <c r="H64" s="39"/>
      <c r="I64" s="110"/>
      <c r="J64" s="120">
        <f>J101</f>
        <v>0</v>
      </c>
      <c r="K64" s="42"/>
      <c r="AU64" s="21" t="s">
        <v>112</v>
      </c>
    </row>
    <row r="65" spans="2:11" s="8" customFormat="1" ht="24.95" customHeight="1">
      <c r="B65" s="139"/>
      <c r="C65" s="140"/>
      <c r="D65" s="141" t="s">
        <v>113</v>
      </c>
      <c r="E65" s="142"/>
      <c r="F65" s="142"/>
      <c r="G65" s="142"/>
      <c r="H65" s="142"/>
      <c r="I65" s="143"/>
      <c r="J65" s="144">
        <f>J102</f>
        <v>0</v>
      </c>
      <c r="K65" s="145"/>
    </row>
    <row r="66" spans="2:11" s="9" customFormat="1" ht="19.899999999999999" customHeight="1">
      <c r="B66" s="146"/>
      <c r="C66" s="147"/>
      <c r="D66" s="148" t="s">
        <v>114</v>
      </c>
      <c r="E66" s="149"/>
      <c r="F66" s="149"/>
      <c r="G66" s="149"/>
      <c r="H66" s="149"/>
      <c r="I66" s="150"/>
      <c r="J66" s="151">
        <f>J103</f>
        <v>0</v>
      </c>
      <c r="K66" s="152"/>
    </row>
    <row r="67" spans="2:11" s="9" customFormat="1" ht="19.899999999999999" customHeight="1">
      <c r="B67" s="146"/>
      <c r="C67" s="147"/>
      <c r="D67" s="148" t="s">
        <v>115</v>
      </c>
      <c r="E67" s="149"/>
      <c r="F67" s="149"/>
      <c r="G67" s="149"/>
      <c r="H67" s="149"/>
      <c r="I67" s="150"/>
      <c r="J67" s="151">
        <f>J121</f>
        <v>0</v>
      </c>
      <c r="K67" s="152"/>
    </row>
    <row r="68" spans="2:11" s="9" customFormat="1" ht="19.899999999999999" customHeight="1">
      <c r="B68" s="146"/>
      <c r="C68" s="147"/>
      <c r="D68" s="148" t="s">
        <v>116</v>
      </c>
      <c r="E68" s="149"/>
      <c r="F68" s="149"/>
      <c r="G68" s="149"/>
      <c r="H68" s="149"/>
      <c r="I68" s="150"/>
      <c r="J68" s="151">
        <f>J123</f>
        <v>0</v>
      </c>
      <c r="K68" s="152"/>
    </row>
    <row r="69" spans="2:11" s="9" customFormat="1" ht="19.899999999999999" customHeight="1">
      <c r="B69" s="146"/>
      <c r="C69" s="147"/>
      <c r="D69" s="148" t="s">
        <v>117</v>
      </c>
      <c r="E69" s="149"/>
      <c r="F69" s="149"/>
      <c r="G69" s="149"/>
      <c r="H69" s="149"/>
      <c r="I69" s="150"/>
      <c r="J69" s="151">
        <f>J125</f>
        <v>0</v>
      </c>
      <c r="K69" s="152"/>
    </row>
    <row r="70" spans="2:11" s="9" customFormat="1" ht="19.899999999999999" customHeight="1">
      <c r="B70" s="146"/>
      <c r="C70" s="147"/>
      <c r="D70" s="148" t="s">
        <v>118</v>
      </c>
      <c r="E70" s="149"/>
      <c r="F70" s="149"/>
      <c r="G70" s="149"/>
      <c r="H70" s="149"/>
      <c r="I70" s="150"/>
      <c r="J70" s="151">
        <f>J127</f>
        <v>0</v>
      </c>
      <c r="K70" s="152"/>
    </row>
    <row r="71" spans="2:11" s="9" customFormat="1" ht="19.899999999999999" customHeight="1">
      <c r="B71" s="146"/>
      <c r="C71" s="147"/>
      <c r="D71" s="148" t="s">
        <v>119</v>
      </c>
      <c r="E71" s="149"/>
      <c r="F71" s="149"/>
      <c r="G71" s="149"/>
      <c r="H71" s="149"/>
      <c r="I71" s="150"/>
      <c r="J71" s="151">
        <f>J133</f>
        <v>0</v>
      </c>
      <c r="K71" s="152"/>
    </row>
    <row r="72" spans="2:11" s="9" customFormat="1" ht="19.899999999999999" customHeight="1">
      <c r="B72" s="146"/>
      <c r="C72" s="147"/>
      <c r="D72" s="148" t="s">
        <v>120</v>
      </c>
      <c r="E72" s="149"/>
      <c r="F72" s="149"/>
      <c r="G72" s="149"/>
      <c r="H72" s="149"/>
      <c r="I72" s="150"/>
      <c r="J72" s="151">
        <f>J135</f>
        <v>0</v>
      </c>
      <c r="K72" s="152"/>
    </row>
    <row r="73" spans="2:11" s="9" customFormat="1" ht="19.899999999999999" customHeight="1">
      <c r="B73" s="146"/>
      <c r="C73" s="147"/>
      <c r="D73" s="148" t="s">
        <v>121</v>
      </c>
      <c r="E73" s="149"/>
      <c r="F73" s="149"/>
      <c r="G73" s="149"/>
      <c r="H73" s="149"/>
      <c r="I73" s="150"/>
      <c r="J73" s="151">
        <f>J137</f>
        <v>0</v>
      </c>
      <c r="K73" s="152"/>
    </row>
    <row r="74" spans="2:11" s="9" customFormat="1" ht="19.899999999999999" customHeight="1">
      <c r="B74" s="146"/>
      <c r="C74" s="147"/>
      <c r="D74" s="148" t="s">
        <v>122</v>
      </c>
      <c r="E74" s="149"/>
      <c r="F74" s="149"/>
      <c r="G74" s="149"/>
      <c r="H74" s="149"/>
      <c r="I74" s="150"/>
      <c r="J74" s="151">
        <f>J149</f>
        <v>0</v>
      </c>
      <c r="K74" s="152"/>
    </row>
    <row r="75" spans="2:11" s="9" customFormat="1" ht="19.899999999999999" customHeight="1">
      <c r="B75" s="146"/>
      <c r="C75" s="147"/>
      <c r="D75" s="148" t="s">
        <v>123</v>
      </c>
      <c r="E75" s="149"/>
      <c r="F75" s="149"/>
      <c r="G75" s="149"/>
      <c r="H75" s="149"/>
      <c r="I75" s="150"/>
      <c r="J75" s="151">
        <f>J155</f>
        <v>0</v>
      </c>
      <c r="K75" s="152"/>
    </row>
    <row r="76" spans="2:11" s="8" customFormat="1" ht="24.95" customHeight="1">
      <c r="B76" s="139"/>
      <c r="C76" s="140"/>
      <c r="D76" s="141" t="s">
        <v>124</v>
      </c>
      <c r="E76" s="142"/>
      <c r="F76" s="142"/>
      <c r="G76" s="142"/>
      <c r="H76" s="142"/>
      <c r="I76" s="143"/>
      <c r="J76" s="144">
        <f>J157</f>
        <v>0</v>
      </c>
      <c r="K76" s="145"/>
    </row>
    <row r="77" spans="2:11" s="9" customFormat="1" ht="19.899999999999999" customHeight="1">
      <c r="B77" s="146"/>
      <c r="C77" s="147"/>
      <c r="D77" s="148" t="s">
        <v>125</v>
      </c>
      <c r="E77" s="149"/>
      <c r="F77" s="149"/>
      <c r="G77" s="149"/>
      <c r="H77" s="149"/>
      <c r="I77" s="150"/>
      <c r="J77" s="151">
        <f>J158</f>
        <v>0</v>
      </c>
      <c r="K77" s="152"/>
    </row>
    <row r="78" spans="2:11" s="1" customFormat="1" ht="21.75" customHeight="1">
      <c r="B78" s="38"/>
      <c r="C78" s="39"/>
      <c r="D78" s="39"/>
      <c r="E78" s="39"/>
      <c r="F78" s="39"/>
      <c r="G78" s="39"/>
      <c r="H78" s="39"/>
      <c r="I78" s="110"/>
      <c r="J78" s="39"/>
      <c r="K78" s="42"/>
    </row>
    <row r="79" spans="2:11" s="1" customFormat="1" ht="6.95" customHeight="1">
      <c r="B79" s="53"/>
      <c r="C79" s="54"/>
      <c r="D79" s="54"/>
      <c r="E79" s="54"/>
      <c r="F79" s="54"/>
      <c r="G79" s="54"/>
      <c r="H79" s="54"/>
      <c r="I79" s="131"/>
      <c r="J79" s="54"/>
      <c r="K79" s="55"/>
    </row>
    <row r="83" spans="2:12" s="1" customFormat="1" ht="6.95" customHeight="1">
      <c r="B83" s="56"/>
      <c r="C83" s="57"/>
      <c r="D83" s="57"/>
      <c r="E83" s="57"/>
      <c r="F83" s="57"/>
      <c r="G83" s="57"/>
      <c r="H83" s="57"/>
      <c r="I83" s="132"/>
      <c r="J83" s="57"/>
      <c r="K83" s="57"/>
      <c r="L83" s="38"/>
    </row>
    <row r="84" spans="2:12" s="1" customFormat="1" ht="36.950000000000003" customHeight="1">
      <c r="B84" s="38"/>
      <c r="C84" s="58" t="s">
        <v>126</v>
      </c>
      <c r="I84" s="153"/>
      <c r="L84" s="38"/>
    </row>
    <row r="85" spans="2:12" s="1" customFormat="1" ht="6.95" customHeight="1">
      <c r="B85" s="38"/>
      <c r="I85" s="153"/>
      <c r="L85" s="38"/>
    </row>
    <row r="86" spans="2:12" s="1" customFormat="1" ht="14.45" customHeight="1">
      <c r="B86" s="38"/>
      <c r="C86" s="60" t="s">
        <v>19</v>
      </c>
      <c r="I86" s="153"/>
      <c r="L86" s="38"/>
    </row>
    <row r="87" spans="2:12" s="1" customFormat="1" ht="16.5" customHeight="1">
      <c r="B87" s="38"/>
      <c r="E87" s="330" t="str">
        <f>E7</f>
        <v>Areál pivovaru Kolín - veřejné osvětlení</v>
      </c>
      <c r="F87" s="331"/>
      <c r="G87" s="331"/>
      <c r="H87" s="331"/>
      <c r="I87" s="153"/>
      <c r="L87" s="38"/>
    </row>
    <row r="88" spans="2:12">
      <c r="B88" s="25"/>
      <c r="C88" s="60" t="s">
        <v>102</v>
      </c>
      <c r="L88" s="25"/>
    </row>
    <row r="89" spans="2:12" ht="16.5" customHeight="1">
      <c r="B89" s="25"/>
      <c r="E89" s="330" t="s">
        <v>103</v>
      </c>
      <c r="F89" s="292"/>
      <c r="G89" s="292"/>
      <c r="H89" s="292"/>
      <c r="L89" s="25"/>
    </row>
    <row r="90" spans="2:12">
      <c r="B90" s="25"/>
      <c r="C90" s="60" t="s">
        <v>104</v>
      </c>
      <c r="L90" s="25"/>
    </row>
    <row r="91" spans="2:12" s="1" customFormat="1" ht="16.5" customHeight="1">
      <c r="B91" s="38"/>
      <c r="E91" s="332" t="s">
        <v>105</v>
      </c>
      <c r="F91" s="333"/>
      <c r="G91" s="333"/>
      <c r="H91" s="333"/>
      <c r="I91" s="153"/>
      <c r="L91" s="38"/>
    </row>
    <row r="92" spans="2:12" s="1" customFormat="1" ht="14.45" customHeight="1">
      <c r="B92" s="38"/>
      <c r="C92" s="60" t="s">
        <v>106</v>
      </c>
      <c r="I92" s="153"/>
      <c r="L92" s="38"/>
    </row>
    <row r="93" spans="2:12" s="1" customFormat="1" ht="17.25" customHeight="1">
      <c r="B93" s="38"/>
      <c r="E93" s="321" t="str">
        <f>E13</f>
        <v>18054a - I. etapa - stavební část</v>
      </c>
      <c r="F93" s="333"/>
      <c r="G93" s="333"/>
      <c r="H93" s="333"/>
      <c r="I93" s="153"/>
      <c r="L93" s="38"/>
    </row>
    <row r="94" spans="2:12" s="1" customFormat="1" ht="6.95" customHeight="1">
      <c r="B94" s="38"/>
      <c r="I94" s="153"/>
      <c r="L94" s="38"/>
    </row>
    <row r="95" spans="2:12" s="1" customFormat="1" ht="18" customHeight="1">
      <c r="B95" s="38"/>
      <c r="C95" s="60" t="s">
        <v>23</v>
      </c>
      <c r="F95" s="154" t="str">
        <f>F16</f>
        <v xml:space="preserve"> </v>
      </c>
      <c r="I95" s="155" t="s">
        <v>25</v>
      </c>
      <c r="J95" s="64" t="str">
        <f>IF(J16="","",J16)</f>
        <v>24. 8. 2018</v>
      </c>
      <c r="L95" s="38"/>
    </row>
    <row r="96" spans="2:12" s="1" customFormat="1" ht="6.95" customHeight="1">
      <c r="B96" s="38"/>
      <c r="I96" s="153"/>
      <c r="L96" s="38"/>
    </row>
    <row r="97" spans="2:65" s="1" customFormat="1">
      <c r="B97" s="38"/>
      <c r="C97" s="60" t="s">
        <v>27</v>
      </c>
      <c r="F97" s="154" t="str">
        <f>E19</f>
        <v>Město Kolín</v>
      </c>
      <c r="I97" s="155" t="s">
        <v>33</v>
      </c>
      <c r="J97" s="154" t="str">
        <f>E25</f>
        <v>AZ PROJECT s.r.o., Plynárenská 830, Kolín IV</v>
      </c>
      <c r="L97" s="38"/>
    </row>
    <row r="98" spans="2:65" s="1" customFormat="1" ht="14.45" customHeight="1">
      <c r="B98" s="38"/>
      <c r="C98" s="60" t="s">
        <v>31</v>
      </c>
      <c r="F98" s="154" t="str">
        <f>IF(E22="","",E22)</f>
        <v/>
      </c>
      <c r="I98" s="153"/>
      <c r="L98" s="38"/>
    </row>
    <row r="99" spans="2:65" s="1" customFormat="1" ht="10.35" customHeight="1">
      <c r="B99" s="38"/>
      <c r="I99" s="153"/>
      <c r="L99" s="38"/>
    </row>
    <row r="100" spans="2:65" s="10" customFormat="1" ht="29.25" customHeight="1">
      <c r="B100" s="156"/>
      <c r="C100" s="157" t="s">
        <v>127</v>
      </c>
      <c r="D100" s="158" t="s">
        <v>56</v>
      </c>
      <c r="E100" s="158" t="s">
        <v>52</v>
      </c>
      <c r="F100" s="158" t="s">
        <v>128</v>
      </c>
      <c r="G100" s="158" t="s">
        <v>129</v>
      </c>
      <c r="H100" s="158" t="s">
        <v>130</v>
      </c>
      <c r="I100" s="159" t="s">
        <v>131</v>
      </c>
      <c r="J100" s="158" t="s">
        <v>110</v>
      </c>
      <c r="K100" s="160" t="s">
        <v>132</v>
      </c>
      <c r="L100" s="156"/>
      <c r="M100" s="70" t="s">
        <v>133</v>
      </c>
      <c r="N100" s="71" t="s">
        <v>41</v>
      </c>
      <c r="O100" s="71" t="s">
        <v>134</v>
      </c>
      <c r="P100" s="71" t="s">
        <v>135</v>
      </c>
      <c r="Q100" s="71" t="s">
        <v>136</v>
      </c>
      <c r="R100" s="71" t="s">
        <v>137</v>
      </c>
      <c r="S100" s="71" t="s">
        <v>138</v>
      </c>
      <c r="T100" s="72" t="s">
        <v>139</v>
      </c>
    </row>
    <row r="101" spans="2:65" s="1" customFormat="1" ht="29.25" customHeight="1">
      <c r="B101" s="38"/>
      <c r="C101" s="74" t="s">
        <v>111</v>
      </c>
      <c r="I101" s="153"/>
      <c r="J101" s="161">
        <f>BK101</f>
        <v>0</v>
      </c>
      <c r="L101" s="38"/>
      <c r="M101" s="73"/>
      <c r="N101" s="65"/>
      <c r="O101" s="65"/>
      <c r="P101" s="162">
        <f>P102+P157</f>
        <v>0</v>
      </c>
      <c r="Q101" s="65"/>
      <c r="R101" s="162">
        <f>R102+R157</f>
        <v>31.614337450000001</v>
      </c>
      <c r="S101" s="65"/>
      <c r="T101" s="163">
        <f>T102+T157</f>
        <v>39.793772999999995</v>
      </c>
      <c r="AT101" s="21" t="s">
        <v>70</v>
      </c>
      <c r="AU101" s="21" t="s">
        <v>112</v>
      </c>
      <c r="BK101" s="164">
        <f>BK102+BK157</f>
        <v>0</v>
      </c>
    </row>
    <row r="102" spans="2:65" s="11" customFormat="1" ht="37.35" customHeight="1">
      <c r="B102" s="165"/>
      <c r="D102" s="166" t="s">
        <v>70</v>
      </c>
      <c r="E102" s="167" t="s">
        <v>140</v>
      </c>
      <c r="F102" s="167" t="s">
        <v>141</v>
      </c>
      <c r="I102" s="168"/>
      <c r="J102" s="169">
        <f>BK102</f>
        <v>0</v>
      </c>
      <c r="L102" s="165"/>
      <c r="M102" s="170"/>
      <c r="N102" s="171"/>
      <c r="O102" s="171"/>
      <c r="P102" s="172">
        <f>P103+P121+P123+P125+P127+P133+P135+P137+P149+P155</f>
        <v>0</v>
      </c>
      <c r="Q102" s="171"/>
      <c r="R102" s="172">
        <f>R103+R121+R123+R125+R127+R133+R135+R137+R149+R155</f>
        <v>31.614337450000001</v>
      </c>
      <c r="S102" s="171"/>
      <c r="T102" s="173">
        <f>T103+T121+T123+T125+T127+T133+T135+T137+T149+T155</f>
        <v>39.793772999999995</v>
      </c>
      <c r="AR102" s="166" t="s">
        <v>76</v>
      </c>
      <c r="AT102" s="174" t="s">
        <v>70</v>
      </c>
      <c r="AU102" s="174" t="s">
        <v>71</v>
      </c>
      <c r="AY102" s="166" t="s">
        <v>142</v>
      </c>
      <c r="BK102" s="175">
        <f>BK103+BK121+BK123+BK125+BK127+BK133+BK135+BK137+BK149+BK155</f>
        <v>0</v>
      </c>
    </row>
    <row r="103" spans="2:65" s="11" customFormat="1" ht="19.899999999999999" customHeight="1">
      <c r="B103" s="165"/>
      <c r="D103" s="166" t="s">
        <v>70</v>
      </c>
      <c r="E103" s="176" t="s">
        <v>76</v>
      </c>
      <c r="F103" s="176" t="s">
        <v>143</v>
      </c>
      <c r="I103" s="168"/>
      <c r="J103" s="177">
        <f>BK103</f>
        <v>0</v>
      </c>
      <c r="L103" s="165"/>
      <c r="M103" s="170"/>
      <c r="N103" s="171"/>
      <c r="O103" s="171"/>
      <c r="P103" s="172">
        <f>SUM(P104:P120)</f>
        <v>0</v>
      </c>
      <c r="Q103" s="171"/>
      <c r="R103" s="172">
        <f>SUM(R104:R120)</f>
        <v>0</v>
      </c>
      <c r="S103" s="171"/>
      <c r="T103" s="173">
        <f>SUM(T104:T120)</f>
        <v>39.688199999999995</v>
      </c>
      <c r="AR103" s="166" t="s">
        <v>76</v>
      </c>
      <c r="AT103" s="174" t="s">
        <v>70</v>
      </c>
      <c r="AU103" s="174" t="s">
        <v>76</v>
      </c>
      <c r="AY103" s="166" t="s">
        <v>142</v>
      </c>
      <c r="BK103" s="175">
        <f>SUM(BK104:BK120)</f>
        <v>0</v>
      </c>
    </row>
    <row r="104" spans="2:65" s="1" customFormat="1" ht="51" customHeight="1">
      <c r="B104" s="178"/>
      <c r="C104" s="179" t="s">
        <v>76</v>
      </c>
      <c r="D104" s="179" t="s">
        <v>144</v>
      </c>
      <c r="E104" s="180" t="s">
        <v>145</v>
      </c>
      <c r="F104" s="181" t="s">
        <v>146</v>
      </c>
      <c r="G104" s="182" t="s">
        <v>147</v>
      </c>
      <c r="H104" s="183">
        <v>30.6</v>
      </c>
      <c r="I104" s="184"/>
      <c r="J104" s="185">
        <f t="shared" ref="J104:J120" si="0">ROUND(I104*H104,2)</f>
        <v>0</v>
      </c>
      <c r="K104" s="181" t="s">
        <v>148</v>
      </c>
      <c r="L104" s="38"/>
      <c r="M104" s="186" t="s">
        <v>5</v>
      </c>
      <c r="N104" s="187" t="s">
        <v>42</v>
      </c>
      <c r="O104" s="39"/>
      <c r="P104" s="188">
        <f t="shared" ref="P104:P120" si="1">O104*H104</f>
        <v>0</v>
      </c>
      <c r="Q104" s="188">
        <v>0</v>
      </c>
      <c r="R104" s="188">
        <f t="shared" ref="R104:R120" si="2">Q104*H104</f>
        <v>0</v>
      </c>
      <c r="S104" s="188">
        <v>0.41699999999999998</v>
      </c>
      <c r="T104" s="189">
        <f t="shared" ref="T104:T120" si="3">S104*H104</f>
        <v>12.760199999999999</v>
      </c>
      <c r="AR104" s="21" t="s">
        <v>149</v>
      </c>
      <c r="AT104" s="21" t="s">
        <v>144</v>
      </c>
      <c r="AU104" s="21" t="s">
        <v>78</v>
      </c>
      <c r="AY104" s="21" t="s">
        <v>142</v>
      </c>
      <c r="BE104" s="190">
        <f t="shared" ref="BE104:BE120" si="4">IF(N104="základní",J104,0)</f>
        <v>0</v>
      </c>
      <c r="BF104" s="190">
        <f t="shared" ref="BF104:BF120" si="5">IF(N104="snížená",J104,0)</f>
        <v>0</v>
      </c>
      <c r="BG104" s="190">
        <f t="shared" ref="BG104:BG120" si="6">IF(N104="zákl. přenesená",J104,0)</f>
        <v>0</v>
      </c>
      <c r="BH104" s="190">
        <f t="shared" ref="BH104:BH120" si="7">IF(N104="sníž. přenesená",J104,0)</f>
        <v>0</v>
      </c>
      <c r="BI104" s="190">
        <f t="shared" ref="BI104:BI120" si="8">IF(N104="nulová",J104,0)</f>
        <v>0</v>
      </c>
      <c r="BJ104" s="21" t="s">
        <v>76</v>
      </c>
      <c r="BK104" s="190">
        <f t="shared" ref="BK104:BK120" si="9">ROUND(I104*H104,2)</f>
        <v>0</v>
      </c>
      <c r="BL104" s="21" t="s">
        <v>149</v>
      </c>
      <c r="BM104" s="21" t="s">
        <v>150</v>
      </c>
    </row>
    <row r="105" spans="2:65" s="1" customFormat="1" ht="38.25" customHeight="1">
      <c r="B105" s="178"/>
      <c r="C105" s="179" t="s">
        <v>78</v>
      </c>
      <c r="D105" s="179" t="s">
        <v>144</v>
      </c>
      <c r="E105" s="180" t="s">
        <v>151</v>
      </c>
      <c r="F105" s="181" t="s">
        <v>152</v>
      </c>
      <c r="G105" s="182" t="s">
        <v>147</v>
      </c>
      <c r="H105" s="183">
        <v>30.6</v>
      </c>
      <c r="I105" s="184"/>
      <c r="J105" s="185">
        <f t="shared" si="0"/>
        <v>0</v>
      </c>
      <c r="K105" s="181" t="s">
        <v>148</v>
      </c>
      <c r="L105" s="38"/>
      <c r="M105" s="186" t="s">
        <v>5</v>
      </c>
      <c r="N105" s="187" t="s">
        <v>42</v>
      </c>
      <c r="O105" s="39"/>
      <c r="P105" s="188">
        <f t="shared" si="1"/>
        <v>0</v>
      </c>
      <c r="Q105" s="188">
        <v>0</v>
      </c>
      <c r="R105" s="188">
        <f t="shared" si="2"/>
        <v>0</v>
      </c>
      <c r="S105" s="188">
        <v>0.3</v>
      </c>
      <c r="T105" s="189">
        <f t="shared" si="3"/>
        <v>9.18</v>
      </c>
      <c r="AR105" s="21" t="s">
        <v>149</v>
      </c>
      <c r="AT105" s="21" t="s">
        <v>144</v>
      </c>
      <c r="AU105" s="21" t="s">
        <v>78</v>
      </c>
      <c r="AY105" s="21" t="s">
        <v>142</v>
      </c>
      <c r="BE105" s="190">
        <f t="shared" si="4"/>
        <v>0</v>
      </c>
      <c r="BF105" s="190">
        <f t="shared" si="5"/>
        <v>0</v>
      </c>
      <c r="BG105" s="190">
        <f t="shared" si="6"/>
        <v>0</v>
      </c>
      <c r="BH105" s="190">
        <f t="shared" si="7"/>
        <v>0</v>
      </c>
      <c r="BI105" s="190">
        <f t="shared" si="8"/>
        <v>0</v>
      </c>
      <c r="BJ105" s="21" t="s">
        <v>76</v>
      </c>
      <c r="BK105" s="190">
        <f t="shared" si="9"/>
        <v>0</v>
      </c>
      <c r="BL105" s="21" t="s">
        <v>149</v>
      </c>
      <c r="BM105" s="21" t="s">
        <v>153</v>
      </c>
    </row>
    <row r="106" spans="2:65" s="1" customFormat="1" ht="38.25" customHeight="1">
      <c r="B106" s="178"/>
      <c r="C106" s="179" t="s">
        <v>85</v>
      </c>
      <c r="D106" s="179" t="s">
        <v>144</v>
      </c>
      <c r="E106" s="180" t="s">
        <v>154</v>
      </c>
      <c r="F106" s="181" t="s">
        <v>155</v>
      </c>
      <c r="G106" s="182" t="s">
        <v>147</v>
      </c>
      <c r="H106" s="183">
        <v>1.75</v>
      </c>
      <c r="I106" s="184"/>
      <c r="J106" s="185">
        <f t="shared" si="0"/>
        <v>0</v>
      </c>
      <c r="K106" s="181" t="s">
        <v>148</v>
      </c>
      <c r="L106" s="38"/>
      <c r="M106" s="186" t="s">
        <v>5</v>
      </c>
      <c r="N106" s="187" t="s">
        <v>42</v>
      </c>
      <c r="O106" s="39"/>
      <c r="P106" s="188">
        <f t="shared" si="1"/>
        <v>0</v>
      </c>
      <c r="Q106" s="188">
        <v>0</v>
      </c>
      <c r="R106" s="188">
        <f t="shared" si="2"/>
        <v>0</v>
      </c>
      <c r="S106" s="188">
        <v>0.17</v>
      </c>
      <c r="T106" s="189">
        <f t="shared" si="3"/>
        <v>0.29750000000000004</v>
      </c>
      <c r="AR106" s="21" t="s">
        <v>149</v>
      </c>
      <c r="AT106" s="21" t="s">
        <v>144</v>
      </c>
      <c r="AU106" s="21" t="s">
        <v>78</v>
      </c>
      <c r="AY106" s="21" t="s">
        <v>142</v>
      </c>
      <c r="BE106" s="190">
        <f t="shared" si="4"/>
        <v>0</v>
      </c>
      <c r="BF106" s="190">
        <f t="shared" si="5"/>
        <v>0</v>
      </c>
      <c r="BG106" s="190">
        <f t="shared" si="6"/>
        <v>0</v>
      </c>
      <c r="BH106" s="190">
        <f t="shared" si="7"/>
        <v>0</v>
      </c>
      <c r="BI106" s="190">
        <f t="shared" si="8"/>
        <v>0</v>
      </c>
      <c r="BJ106" s="21" t="s">
        <v>76</v>
      </c>
      <c r="BK106" s="190">
        <f t="shared" si="9"/>
        <v>0</v>
      </c>
      <c r="BL106" s="21" t="s">
        <v>149</v>
      </c>
      <c r="BM106" s="21" t="s">
        <v>156</v>
      </c>
    </row>
    <row r="107" spans="2:65" s="1" customFormat="1" ht="38.25" customHeight="1">
      <c r="B107" s="178"/>
      <c r="C107" s="179" t="s">
        <v>149</v>
      </c>
      <c r="D107" s="179" t="s">
        <v>144</v>
      </c>
      <c r="E107" s="180" t="s">
        <v>157</v>
      </c>
      <c r="F107" s="181" t="s">
        <v>158</v>
      </c>
      <c r="G107" s="182" t="s">
        <v>147</v>
      </c>
      <c r="H107" s="183">
        <v>46.25</v>
      </c>
      <c r="I107" s="184"/>
      <c r="J107" s="185">
        <f t="shared" si="0"/>
        <v>0</v>
      </c>
      <c r="K107" s="181" t="s">
        <v>148</v>
      </c>
      <c r="L107" s="38"/>
      <c r="M107" s="186" t="s">
        <v>5</v>
      </c>
      <c r="N107" s="187" t="s">
        <v>42</v>
      </c>
      <c r="O107" s="39"/>
      <c r="P107" s="188">
        <f t="shared" si="1"/>
        <v>0</v>
      </c>
      <c r="Q107" s="188">
        <v>0</v>
      </c>
      <c r="R107" s="188">
        <f t="shared" si="2"/>
        <v>0</v>
      </c>
      <c r="S107" s="188">
        <v>0.28999999999999998</v>
      </c>
      <c r="T107" s="189">
        <f t="shared" si="3"/>
        <v>13.4125</v>
      </c>
      <c r="AR107" s="21" t="s">
        <v>149</v>
      </c>
      <c r="AT107" s="21" t="s">
        <v>144</v>
      </c>
      <c r="AU107" s="21" t="s">
        <v>78</v>
      </c>
      <c r="AY107" s="21" t="s">
        <v>142</v>
      </c>
      <c r="BE107" s="190">
        <f t="shared" si="4"/>
        <v>0</v>
      </c>
      <c r="BF107" s="190">
        <f t="shared" si="5"/>
        <v>0</v>
      </c>
      <c r="BG107" s="190">
        <f t="shared" si="6"/>
        <v>0</v>
      </c>
      <c r="BH107" s="190">
        <f t="shared" si="7"/>
        <v>0</v>
      </c>
      <c r="BI107" s="190">
        <f t="shared" si="8"/>
        <v>0</v>
      </c>
      <c r="BJ107" s="21" t="s">
        <v>76</v>
      </c>
      <c r="BK107" s="190">
        <f t="shared" si="9"/>
        <v>0</v>
      </c>
      <c r="BL107" s="21" t="s">
        <v>149</v>
      </c>
      <c r="BM107" s="21" t="s">
        <v>159</v>
      </c>
    </row>
    <row r="108" spans="2:65" s="1" customFormat="1" ht="38.25" customHeight="1">
      <c r="B108" s="178"/>
      <c r="C108" s="179" t="s">
        <v>160</v>
      </c>
      <c r="D108" s="179" t="s">
        <v>144</v>
      </c>
      <c r="E108" s="180" t="s">
        <v>161</v>
      </c>
      <c r="F108" s="181" t="s">
        <v>162</v>
      </c>
      <c r="G108" s="182" t="s">
        <v>147</v>
      </c>
      <c r="H108" s="183">
        <v>13.9</v>
      </c>
      <c r="I108" s="184"/>
      <c r="J108" s="185">
        <f t="shared" si="0"/>
        <v>0</v>
      </c>
      <c r="K108" s="181" t="s">
        <v>148</v>
      </c>
      <c r="L108" s="38"/>
      <c r="M108" s="186" t="s">
        <v>5</v>
      </c>
      <c r="N108" s="187" t="s">
        <v>42</v>
      </c>
      <c r="O108" s="39"/>
      <c r="P108" s="188">
        <f t="shared" si="1"/>
        <v>0</v>
      </c>
      <c r="Q108" s="188">
        <v>0</v>
      </c>
      <c r="R108" s="188">
        <f t="shared" si="2"/>
        <v>0</v>
      </c>
      <c r="S108" s="188">
        <v>0.22</v>
      </c>
      <c r="T108" s="189">
        <f t="shared" si="3"/>
        <v>3.0580000000000003</v>
      </c>
      <c r="AR108" s="21" t="s">
        <v>149</v>
      </c>
      <c r="AT108" s="21" t="s">
        <v>144</v>
      </c>
      <c r="AU108" s="21" t="s">
        <v>78</v>
      </c>
      <c r="AY108" s="21" t="s">
        <v>142</v>
      </c>
      <c r="BE108" s="190">
        <f t="shared" si="4"/>
        <v>0</v>
      </c>
      <c r="BF108" s="190">
        <f t="shared" si="5"/>
        <v>0</v>
      </c>
      <c r="BG108" s="190">
        <f t="shared" si="6"/>
        <v>0</v>
      </c>
      <c r="BH108" s="190">
        <f t="shared" si="7"/>
        <v>0</v>
      </c>
      <c r="BI108" s="190">
        <f t="shared" si="8"/>
        <v>0</v>
      </c>
      <c r="BJ108" s="21" t="s">
        <v>76</v>
      </c>
      <c r="BK108" s="190">
        <f t="shared" si="9"/>
        <v>0</v>
      </c>
      <c r="BL108" s="21" t="s">
        <v>149</v>
      </c>
      <c r="BM108" s="21" t="s">
        <v>163</v>
      </c>
    </row>
    <row r="109" spans="2:65" s="1" customFormat="1" ht="38.25" customHeight="1">
      <c r="B109" s="178"/>
      <c r="C109" s="179" t="s">
        <v>164</v>
      </c>
      <c r="D109" s="179" t="s">
        <v>144</v>
      </c>
      <c r="E109" s="180" t="s">
        <v>165</v>
      </c>
      <c r="F109" s="181" t="s">
        <v>166</v>
      </c>
      <c r="G109" s="182" t="s">
        <v>167</v>
      </c>
      <c r="H109" s="183">
        <v>3</v>
      </c>
      <c r="I109" s="184"/>
      <c r="J109" s="185">
        <f t="shared" si="0"/>
        <v>0</v>
      </c>
      <c r="K109" s="181" t="s">
        <v>148</v>
      </c>
      <c r="L109" s="38"/>
      <c r="M109" s="186" t="s">
        <v>5</v>
      </c>
      <c r="N109" s="187" t="s">
        <v>42</v>
      </c>
      <c r="O109" s="39"/>
      <c r="P109" s="188">
        <f t="shared" si="1"/>
        <v>0</v>
      </c>
      <c r="Q109" s="188">
        <v>0</v>
      </c>
      <c r="R109" s="188">
        <f t="shared" si="2"/>
        <v>0</v>
      </c>
      <c r="S109" s="188">
        <v>0.23</v>
      </c>
      <c r="T109" s="189">
        <f t="shared" si="3"/>
        <v>0.69000000000000006</v>
      </c>
      <c r="AR109" s="21" t="s">
        <v>149</v>
      </c>
      <c r="AT109" s="21" t="s">
        <v>144</v>
      </c>
      <c r="AU109" s="21" t="s">
        <v>78</v>
      </c>
      <c r="AY109" s="21" t="s">
        <v>142</v>
      </c>
      <c r="BE109" s="190">
        <f t="shared" si="4"/>
        <v>0</v>
      </c>
      <c r="BF109" s="190">
        <f t="shared" si="5"/>
        <v>0</v>
      </c>
      <c r="BG109" s="190">
        <f t="shared" si="6"/>
        <v>0</v>
      </c>
      <c r="BH109" s="190">
        <f t="shared" si="7"/>
        <v>0</v>
      </c>
      <c r="BI109" s="190">
        <f t="shared" si="8"/>
        <v>0</v>
      </c>
      <c r="BJ109" s="21" t="s">
        <v>76</v>
      </c>
      <c r="BK109" s="190">
        <f t="shared" si="9"/>
        <v>0</v>
      </c>
      <c r="BL109" s="21" t="s">
        <v>149</v>
      </c>
      <c r="BM109" s="21" t="s">
        <v>168</v>
      </c>
    </row>
    <row r="110" spans="2:65" s="1" customFormat="1" ht="38.25" customHeight="1">
      <c r="B110" s="178"/>
      <c r="C110" s="179" t="s">
        <v>169</v>
      </c>
      <c r="D110" s="179" t="s">
        <v>144</v>
      </c>
      <c r="E110" s="180" t="s">
        <v>170</v>
      </c>
      <c r="F110" s="181" t="s">
        <v>171</v>
      </c>
      <c r="G110" s="182" t="s">
        <v>167</v>
      </c>
      <c r="H110" s="183">
        <v>1</v>
      </c>
      <c r="I110" s="184"/>
      <c r="J110" s="185">
        <f t="shared" si="0"/>
        <v>0</v>
      </c>
      <c r="K110" s="181" t="s">
        <v>148</v>
      </c>
      <c r="L110" s="38"/>
      <c r="M110" s="186" t="s">
        <v>5</v>
      </c>
      <c r="N110" s="187" t="s">
        <v>42</v>
      </c>
      <c r="O110" s="39"/>
      <c r="P110" s="188">
        <f t="shared" si="1"/>
        <v>0</v>
      </c>
      <c r="Q110" s="188">
        <v>0</v>
      </c>
      <c r="R110" s="188">
        <f t="shared" si="2"/>
        <v>0</v>
      </c>
      <c r="S110" s="188">
        <v>0.28999999999999998</v>
      </c>
      <c r="T110" s="189">
        <f t="shared" si="3"/>
        <v>0.28999999999999998</v>
      </c>
      <c r="AR110" s="21" t="s">
        <v>149</v>
      </c>
      <c r="AT110" s="21" t="s">
        <v>144</v>
      </c>
      <c r="AU110" s="21" t="s">
        <v>78</v>
      </c>
      <c r="AY110" s="21" t="s">
        <v>142</v>
      </c>
      <c r="BE110" s="190">
        <f t="shared" si="4"/>
        <v>0</v>
      </c>
      <c r="BF110" s="190">
        <f t="shared" si="5"/>
        <v>0</v>
      </c>
      <c r="BG110" s="190">
        <f t="shared" si="6"/>
        <v>0</v>
      </c>
      <c r="BH110" s="190">
        <f t="shared" si="7"/>
        <v>0</v>
      </c>
      <c r="BI110" s="190">
        <f t="shared" si="8"/>
        <v>0</v>
      </c>
      <c r="BJ110" s="21" t="s">
        <v>76</v>
      </c>
      <c r="BK110" s="190">
        <f t="shared" si="9"/>
        <v>0</v>
      </c>
      <c r="BL110" s="21" t="s">
        <v>149</v>
      </c>
      <c r="BM110" s="21" t="s">
        <v>172</v>
      </c>
    </row>
    <row r="111" spans="2:65" s="1" customFormat="1" ht="25.5" customHeight="1">
      <c r="B111" s="178"/>
      <c r="C111" s="179" t="s">
        <v>173</v>
      </c>
      <c r="D111" s="179" t="s">
        <v>144</v>
      </c>
      <c r="E111" s="180" t="s">
        <v>174</v>
      </c>
      <c r="F111" s="181" t="s">
        <v>175</v>
      </c>
      <c r="G111" s="182" t="s">
        <v>176</v>
      </c>
      <c r="H111" s="183">
        <v>0.94799999999999995</v>
      </c>
      <c r="I111" s="184"/>
      <c r="J111" s="185">
        <f t="shared" si="0"/>
        <v>0</v>
      </c>
      <c r="K111" s="181" t="s">
        <v>148</v>
      </c>
      <c r="L111" s="38"/>
      <c r="M111" s="186" t="s">
        <v>5</v>
      </c>
      <c r="N111" s="187" t="s">
        <v>42</v>
      </c>
      <c r="O111" s="39"/>
      <c r="P111" s="188">
        <f t="shared" si="1"/>
        <v>0</v>
      </c>
      <c r="Q111" s="188">
        <v>0</v>
      </c>
      <c r="R111" s="188">
        <f t="shared" si="2"/>
        <v>0</v>
      </c>
      <c r="S111" s="188">
        <v>0</v>
      </c>
      <c r="T111" s="189">
        <f t="shared" si="3"/>
        <v>0</v>
      </c>
      <c r="AR111" s="21" t="s">
        <v>149</v>
      </c>
      <c r="AT111" s="21" t="s">
        <v>144</v>
      </c>
      <c r="AU111" s="21" t="s">
        <v>78</v>
      </c>
      <c r="AY111" s="21" t="s">
        <v>142</v>
      </c>
      <c r="BE111" s="190">
        <f t="shared" si="4"/>
        <v>0</v>
      </c>
      <c r="BF111" s="190">
        <f t="shared" si="5"/>
        <v>0</v>
      </c>
      <c r="BG111" s="190">
        <f t="shared" si="6"/>
        <v>0</v>
      </c>
      <c r="BH111" s="190">
        <f t="shared" si="7"/>
        <v>0</v>
      </c>
      <c r="BI111" s="190">
        <f t="shared" si="8"/>
        <v>0</v>
      </c>
      <c r="BJ111" s="21" t="s">
        <v>76</v>
      </c>
      <c r="BK111" s="190">
        <f t="shared" si="9"/>
        <v>0</v>
      </c>
      <c r="BL111" s="21" t="s">
        <v>149</v>
      </c>
      <c r="BM111" s="21" t="s">
        <v>177</v>
      </c>
    </row>
    <row r="112" spans="2:65" s="1" customFormat="1" ht="25.5" customHeight="1">
      <c r="B112" s="178"/>
      <c r="C112" s="179" t="s">
        <v>178</v>
      </c>
      <c r="D112" s="179" t="s">
        <v>144</v>
      </c>
      <c r="E112" s="180" t="s">
        <v>179</v>
      </c>
      <c r="F112" s="181" t="s">
        <v>180</v>
      </c>
      <c r="G112" s="182" t="s">
        <v>176</v>
      </c>
      <c r="H112" s="183">
        <v>0.47399999999999998</v>
      </c>
      <c r="I112" s="184"/>
      <c r="J112" s="185">
        <f t="shared" si="0"/>
        <v>0</v>
      </c>
      <c r="K112" s="181" t="s">
        <v>148</v>
      </c>
      <c r="L112" s="38"/>
      <c r="M112" s="186" t="s">
        <v>5</v>
      </c>
      <c r="N112" s="187" t="s">
        <v>42</v>
      </c>
      <c r="O112" s="39"/>
      <c r="P112" s="188">
        <f t="shared" si="1"/>
        <v>0</v>
      </c>
      <c r="Q112" s="188">
        <v>0</v>
      </c>
      <c r="R112" s="188">
        <f t="shared" si="2"/>
        <v>0</v>
      </c>
      <c r="S112" s="188">
        <v>0</v>
      </c>
      <c r="T112" s="189">
        <f t="shared" si="3"/>
        <v>0</v>
      </c>
      <c r="AR112" s="21" t="s">
        <v>149</v>
      </c>
      <c r="AT112" s="21" t="s">
        <v>144</v>
      </c>
      <c r="AU112" s="21" t="s">
        <v>78</v>
      </c>
      <c r="AY112" s="21" t="s">
        <v>142</v>
      </c>
      <c r="BE112" s="190">
        <f t="shared" si="4"/>
        <v>0</v>
      </c>
      <c r="BF112" s="190">
        <f t="shared" si="5"/>
        <v>0</v>
      </c>
      <c r="BG112" s="190">
        <f t="shared" si="6"/>
        <v>0</v>
      </c>
      <c r="BH112" s="190">
        <f t="shared" si="7"/>
        <v>0</v>
      </c>
      <c r="BI112" s="190">
        <f t="shared" si="8"/>
        <v>0</v>
      </c>
      <c r="BJ112" s="21" t="s">
        <v>76</v>
      </c>
      <c r="BK112" s="190">
        <f t="shared" si="9"/>
        <v>0</v>
      </c>
      <c r="BL112" s="21" t="s">
        <v>149</v>
      </c>
      <c r="BM112" s="21" t="s">
        <v>181</v>
      </c>
    </row>
    <row r="113" spans="2:65" s="1" customFormat="1" ht="25.5" customHeight="1">
      <c r="B113" s="178"/>
      <c r="C113" s="179" t="s">
        <v>182</v>
      </c>
      <c r="D113" s="179" t="s">
        <v>144</v>
      </c>
      <c r="E113" s="180" t="s">
        <v>183</v>
      </c>
      <c r="F113" s="181" t="s">
        <v>184</v>
      </c>
      <c r="G113" s="182" t="s">
        <v>176</v>
      </c>
      <c r="H113" s="183">
        <v>16.035</v>
      </c>
      <c r="I113" s="184"/>
      <c r="J113" s="185">
        <f t="shared" si="0"/>
        <v>0</v>
      </c>
      <c r="K113" s="181" t="s">
        <v>148</v>
      </c>
      <c r="L113" s="38"/>
      <c r="M113" s="186" t="s">
        <v>5</v>
      </c>
      <c r="N113" s="187" t="s">
        <v>42</v>
      </c>
      <c r="O113" s="39"/>
      <c r="P113" s="188">
        <f t="shared" si="1"/>
        <v>0</v>
      </c>
      <c r="Q113" s="188">
        <v>0</v>
      </c>
      <c r="R113" s="188">
        <f t="shared" si="2"/>
        <v>0</v>
      </c>
      <c r="S113" s="188">
        <v>0</v>
      </c>
      <c r="T113" s="189">
        <f t="shared" si="3"/>
        <v>0</v>
      </c>
      <c r="AR113" s="21" t="s">
        <v>149</v>
      </c>
      <c r="AT113" s="21" t="s">
        <v>144</v>
      </c>
      <c r="AU113" s="21" t="s">
        <v>78</v>
      </c>
      <c r="AY113" s="21" t="s">
        <v>142</v>
      </c>
      <c r="BE113" s="190">
        <f t="shared" si="4"/>
        <v>0</v>
      </c>
      <c r="BF113" s="190">
        <f t="shared" si="5"/>
        <v>0</v>
      </c>
      <c r="BG113" s="190">
        <f t="shared" si="6"/>
        <v>0</v>
      </c>
      <c r="BH113" s="190">
        <f t="shared" si="7"/>
        <v>0</v>
      </c>
      <c r="BI113" s="190">
        <f t="shared" si="8"/>
        <v>0</v>
      </c>
      <c r="BJ113" s="21" t="s">
        <v>76</v>
      </c>
      <c r="BK113" s="190">
        <f t="shared" si="9"/>
        <v>0</v>
      </c>
      <c r="BL113" s="21" t="s">
        <v>149</v>
      </c>
      <c r="BM113" s="21" t="s">
        <v>185</v>
      </c>
    </row>
    <row r="114" spans="2:65" s="1" customFormat="1" ht="38.25" customHeight="1">
      <c r="B114" s="178"/>
      <c r="C114" s="179" t="s">
        <v>186</v>
      </c>
      <c r="D114" s="179" t="s">
        <v>144</v>
      </c>
      <c r="E114" s="180" t="s">
        <v>187</v>
      </c>
      <c r="F114" s="181" t="s">
        <v>188</v>
      </c>
      <c r="G114" s="182" t="s">
        <v>176</v>
      </c>
      <c r="H114" s="183">
        <v>8.0180000000000007</v>
      </c>
      <c r="I114" s="184"/>
      <c r="J114" s="185">
        <f t="shared" si="0"/>
        <v>0</v>
      </c>
      <c r="K114" s="181" t="s">
        <v>148</v>
      </c>
      <c r="L114" s="38"/>
      <c r="M114" s="186" t="s">
        <v>5</v>
      </c>
      <c r="N114" s="187" t="s">
        <v>42</v>
      </c>
      <c r="O114" s="39"/>
      <c r="P114" s="188">
        <f t="shared" si="1"/>
        <v>0</v>
      </c>
      <c r="Q114" s="188">
        <v>0</v>
      </c>
      <c r="R114" s="188">
        <f t="shared" si="2"/>
        <v>0</v>
      </c>
      <c r="S114" s="188">
        <v>0</v>
      </c>
      <c r="T114" s="189">
        <f t="shared" si="3"/>
        <v>0</v>
      </c>
      <c r="AR114" s="21" t="s">
        <v>149</v>
      </c>
      <c r="AT114" s="21" t="s">
        <v>144</v>
      </c>
      <c r="AU114" s="21" t="s">
        <v>78</v>
      </c>
      <c r="AY114" s="21" t="s">
        <v>142</v>
      </c>
      <c r="BE114" s="190">
        <f t="shared" si="4"/>
        <v>0</v>
      </c>
      <c r="BF114" s="190">
        <f t="shared" si="5"/>
        <v>0</v>
      </c>
      <c r="BG114" s="190">
        <f t="shared" si="6"/>
        <v>0</v>
      </c>
      <c r="BH114" s="190">
        <f t="shared" si="7"/>
        <v>0</v>
      </c>
      <c r="BI114" s="190">
        <f t="shared" si="8"/>
        <v>0</v>
      </c>
      <c r="BJ114" s="21" t="s">
        <v>76</v>
      </c>
      <c r="BK114" s="190">
        <f t="shared" si="9"/>
        <v>0</v>
      </c>
      <c r="BL114" s="21" t="s">
        <v>149</v>
      </c>
      <c r="BM114" s="21" t="s">
        <v>189</v>
      </c>
    </row>
    <row r="115" spans="2:65" s="1" customFormat="1" ht="25.5" customHeight="1">
      <c r="B115" s="178"/>
      <c r="C115" s="179" t="s">
        <v>190</v>
      </c>
      <c r="D115" s="179" t="s">
        <v>144</v>
      </c>
      <c r="E115" s="180" t="s">
        <v>191</v>
      </c>
      <c r="F115" s="181" t="s">
        <v>192</v>
      </c>
      <c r="G115" s="182" t="s">
        <v>176</v>
      </c>
      <c r="H115" s="183">
        <v>30.315000000000001</v>
      </c>
      <c r="I115" s="184"/>
      <c r="J115" s="185">
        <f t="shared" si="0"/>
        <v>0</v>
      </c>
      <c r="K115" s="181" t="s">
        <v>148</v>
      </c>
      <c r="L115" s="38"/>
      <c r="M115" s="186" t="s">
        <v>5</v>
      </c>
      <c r="N115" s="187" t="s">
        <v>42</v>
      </c>
      <c r="O115" s="39"/>
      <c r="P115" s="188">
        <f t="shared" si="1"/>
        <v>0</v>
      </c>
      <c r="Q115" s="188">
        <v>0</v>
      </c>
      <c r="R115" s="188">
        <f t="shared" si="2"/>
        <v>0</v>
      </c>
      <c r="S115" s="188">
        <v>0</v>
      </c>
      <c r="T115" s="189">
        <f t="shared" si="3"/>
        <v>0</v>
      </c>
      <c r="AR115" s="21" t="s">
        <v>149</v>
      </c>
      <c r="AT115" s="21" t="s">
        <v>144</v>
      </c>
      <c r="AU115" s="21" t="s">
        <v>78</v>
      </c>
      <c r="AY115" s="21" t="s">
        <v>142</v>
      </c>
      <c r="BE115" s="190">
        <f t="shared" si="4"/>
        <v>0</v>
      </c>
      <c r="BF115" s="190">
        <f t="shared" si="5"/>
        <v>0</v>
      </c>
      <c r="BG115" s="190">
        <f t="shared" si="6"/>
        <v>0</v>
      </c>
      <c r="BH115" s="190">
        <f t="shared" si="7"/>
        <v>0</v>
      </c>
      <c r="BI115" s="190">
        <f t="shared" si="8"/>
        <v>0</v>
      </c>
      <c r="BJ115" s="21" t="s">
        <v>76</v>
      </c>
      <c r="BK115" s="190">
        <f t="shared" si="9"/>
        <v>0</v>
      </c>
      <c r="BL115" s="21" t="s">
        <v>149</v>
      </c>
      <c r="BM115" s="21" t="s">
        <v>193</v>
      </c>
    </row>
    <row r="116" spans="2:65" s="1" customFormat="1" ht="38.25" customHeight="1">
      <c r="B116" s="178"/>
      <c r="C116" s="179" t="s">
        <v>194</v>
      </c>
      <c r="D116" s="179" t="s">
        <v>144</v>
      </c>
      <c r="E116" s="180" t="s">
        <v>195</v>
      </c>
      <c r="F116" s="181" t="s">
        <v>196</v>
      </c>
      <c r="G116" s="182" t="s">
        <v>176</v>
      </c>
      <c r="H116" s="183">
        <v>15.157999999999999</v>
      </c>
      <c r="I116" s="184"/>
      <c r="J116" s="185">
        <f t="shared" si="0"/>
        <v>0</v>
      </c>
      <c r="K116" s="181" t="s">
        <v>148</v>
      </c>
      <c r="L116" s="38"/>
      <c r="M116" s="186" t="s">
        <v>5</v>
      </c>
      <c r="N116" s="187" t="s">
        <v>42</v>
      </c>
      <c r="O116" s="39"/>
      <c r="P116" s="188">
        <f t="shared" si="1"/>
        <v>0</v>
      </c>
      <c r="Q116" s="188">
        <v>0</v>
      </c>
      <c r="R116" s="188">
        <f t="shared" si="2"/>
        <v>0</v>
      </c>
      <c r="S116" s="188">
        <v>0</v>
      </c>
      <c r="T116" s="189">
        <f t="shared" si="3"/>
        <v>0</v>
      </c>
      <c r="AR116" s="21" t="s">
        <v>149</v>
      </c>
      <c r="AT116" s="21" t="s">
        <v>144</v>
      </c>
      <c r="AU116" s="21" t="s">
        <v>78</v>
      </c>
      <c r="AY116" s="21" t="s">
        <v>142</v>
      </c>
      <c r="BE116" s="190">
        <f t="shared" si="4"/>
        <v>0</v>
      </c>
      <c r="BF116" s="190">
        <f t="shared" si="5"/>
        <v>0</v>
      </c>
      <c r="BG116" s="190">
        <f t="shared" si="6"/>
        <v>0</v>
      </c>
      <c r="BH116" s="190">
        <f t="shared" si="7"/>
        <v>0</v>
      </c>
      <c r="BI116" s="190">
        <f t="shared" si="8"/>
        <v>0</v>
      </c>
      <c r="BJ116" s="21" t="s">
        <v>76</v>
      </c>
      <c r="BK116" s="190">
        <f t="shared" si="9"/>
        <v>0</v>
      </c>
      <c r="BL116" s="21" t="s">
        <v>149</v>
      </c>
      <c r="BM116" s="21" t="s">
        <v>197</v>
      </c>
    </row>
    <row r="117" spans="2:65" s="1" customFormat="1" ht="38.25" customHeight="1">
      <c r="B117" s="178"/>
      <c r="C117" s="179" t="s">
        <v>198</v>
      </c>
      <c r="D117" s="179" t="s">
        <v>144</v>
      </c>
      <c r="E117" s="180" t="s">
        <v>199</v>
      </c>
      <c r="F117" s="181" t="s">
        <v>200</v>
      </c>
      <c r="G117" s="182" t="s">
        <v>176</v>
      </c>
      <c r="H117" s="183">
        <v>20.209</v>
      </c>
      <c r="I117" s="184"/>
      <c r="J117" s="185">
        <f t="shared" si="0"/>
        <v>0</v>
      </c>
      <c r="K117" s="181" t="s">
        <v>201</v>
      </c>
      <c r="L117" s="38"/>
      <c r="M117" s="186" t="s">
        <v>5</v>
      </c>
      <c r="N117" s="187" t="s">
        <v>42</v>
      </c>
      <c r="O117" s="39"/>
      <c r="P117" s="188">
        <f t="shared" si="1"/>
        <v>0</v>
      </c>
      <c r="Q117" s="188">
        <v>0</v>
      </c>
      <c r="R117" s="188">
        <f t="shared" si="2"/>
        <v>0</v>
      </c>
      <c r="S117" s="188">
        <v>0</v>
      </c>
      <c r="T117" s="189">
        <f t="shared" si="3"/>
        <v>0</v>
      </c>
      <c r="AR117" s="21" t="s">
        <v>149</v>
      </c>
      <c r="AT117" s="21" t="s">
        <v>144</v>
      </c>
      <c r="AU117" s="21" t="s">
        <v>78</v>
      </c>
      <c r="AY117" s="21" t="s">
        <v>142</v>
      </c>
      <c r="BE117" s="190">
        <f t="shared" si="4"/>
        <v>0</v>
      </c>
      <c r="BF117" s="190">
        <f t="shared" si="5"/>
        <v>0</v>
      </c>
      <c r="BG117" s="190">
        <f t="shared" si="6"/>
        <v>0</v>
      </c>
      <c r="BH117" s="190">
        <f t="shared" si="7"/>
        <v>0</v>
      </c>
      <c r="BI117" s="190">
        <f t="shared" si="8"/>
        <v>0</v>
      </c>
      <c r="BJ117" s="21" t="s">
        <v>76</v>
      </c>
      <c r="BK117" s="190">
        <f t="shared" si="9"/>
        <v>0</v>
      </c>
      <c r="BL117" s="21" t="s">
        <v>149</v>
      </c>
      <c r="BM117" s="21" t="s">
        <v>202</v>
      </c>
    </row>
    <row r="118" spans="2:65" s="1" customFormat="1" ht="16.5" customHeight="1">
      <c r="B118" s="178"/>
      <c r="C118" s="179" t="s">
        <v>11</v>
      </c>
      <c r="D118" s="179" t="s">
        <v>144</v>
      </c>
      <c r="E118" s="180" t="s">
        <v>203</v>
      </c>
      <c r="F118" s="181" t="s">
        <v>204</v>
      </c>
      <c r="G118" s="182" t="s">
        <v>176</v>
      </c>
      <c r="H118" s="183">
        <v>20.209</v>
      </c>
      <c r="I118" s="184"/>
      <c r="J118" s="185">
        <f t="shared" si="0"/>
        <v>0</v>
      </c>
      <c r="K118" s="181" t="s">
        <v>201</v>
      </c>
      <c r="L118" s="38"/>
      <c r="M118" s="186" t="s">
        <v>5</v>
      </c>
      <c r="N118" s="187" t="s">
        <v>42</v>
      </c>
      <c r="O118" s="39"/>
      <c r="P118" s="188">
        <f t="shared" si="1"/>
        <v>0</v>
      </c>
      <c r="Q118" s="188">
        <v>0</v>
      </c>
      <c r="R118" s="188">
        <f t="shared" si="2"/>
        <v>0</v>
      </c>
      <c r="S118" s="188">
        <v>0</v>
      </c>
      <c r="T118" s="189">
        <f t="shared" si="3"/>
        <v>0</v>
      </c>
      <c r="AR118" s="21" t="s">
        <v>149</v>
      </c>
      <c r="AT118" s="21" t="s">
        <v>144</v>
      </c>
      <c r="AU118" s="21" t="s">
        <v>78</v>
      </c>
      <c r="AY118" s="21" t="s">
        <v>142</v>
      </c>
      <c r="BE118" s="190">
        <f t="shared" si="4"/>
        <v>0</v>
      </c>
      <c r="BF118" s="190">
        <f t="shared" si="5"/>
        <v>0</v>
      </c>
      <c r="BG118" s="190">
        <f t="shared" si="6"/>
        <v>0</v>
      </c>
      <c r="BH118" s="190">
        <f t="shared" si="7"/>
        <v>0</v>
      </c>
      <c r="BI118" s="190">
        <f t="shared" si="8"/>
        <v>0</v>
      </c>
      <c r="BJ118" s="21" t="s">
        <v>76</v>
      </c>
      <c r="BK118" s="190">
        <f t="shared" si="9"/>
        <v>0</v>
      </c>
      <c r="BL118" s="21" t="s">
        <v>149</v>
      </c>
      <c r="BM118" s="21" t="s">
        <v>205</v>
      </c>
    </row>
    <row r="119" spans="2:65" s="1" customFormat="1" ht="16.5" customHeight="1">
      <c r="B119" s="178"/>
      <c r="C119" s="179" t="s">
        <v>206</v>
      </c>
      <c r="D119" s="179" t="s">
        <v>144</v>
      </c>
      <c r="E119" s="180" t="s">
        <v>207</v>
      </c>
      <c r="F119" s="181" t="s">
        <v>208</v>
      </c>
      <c r="G119" s="182" t="s">
        <v>209</v>
      </c>
      <c r="H119" s="183">
        <v>38.396999999999998</v>
      </c>
      <c r="I119" s="184"/>
      <c r="J119" s="185">
        <f t="shared" si="0"/>
        <v>0</v>
      </c>
      <c r="K119" s="181" t="s">
        <v>201</v>
      </c>
      <c r="L119" s="38"/>
      <c r="M119" s="186" t="s">
        <v>5</v>
      </c>
      <c r="N119" s="187" t="s">
        <v>42</v>
      </c>
      <c r="O119" s="39"/>
      <c r="P119" s="188">
        <f t="shared" si="1"/>
        <v>0</v>
      </c>
      <c r="Q119" s="188">
        <v>0</v>
      </c>
      <c r="R119" s="188">
        <f t="shared" si="2"/>
        <v>0</v>
      </c>
      <c r="S119" s="188">
        <v>0</v>
      </c>
      <c r="T119" s="189">
        <f t="shared" si="3"/>
        <v>0</v>
      </c>
      <c r="AR119" s="21" t="s">
        <v>149</v>
      </c>
      <c r="AT119" s="21" t="s">
        <v>144</v>
      </c>
      <c r="AU119" s="21" t="s">
        <v>78</v>
      </c>
      <c r="AY119" s="21" t="s">
        <v>142</v>
      </c>
      <c r="BE119" s="190">
        <f t="shared" si="4"/>
        <v>0</v>
      </c>
      <c r="BF119" s="190">
        <f t="shared" si="5"/>
        <v>0</v>
      </c>
      <c r="BG119" s="190">
        <f t="shared" si="6"/>
        <v>0</v>
      </c>
      <c r="BH119" s="190">
        <f t="shared" si="7"/>
        <v>0</v>
      </c>
      <c r="BI119" s="190">
        <f t="shared" si="8"/>
        <v>0</v>
      </c>
      <c r="BJ119" s="21" t="s">
        <v>76</v>
      </c>
      <c r="BK119" s="190">
        <f t="shared" si="9"/>
        <v>0</v>
      </c>
      <c r="BL119" s="21" t="s">
        <v>149</v>
      </c>
      <c r="BM119" s="21" t="s">
        <v>210</v>
      </c>
    </row>
    <row r="120" spans="2:65" s="1" customFormat="1" ht="38.25" customHeight="1">
      <c r="B120" s="178"/>
      <c r="C120" s="179" t="s">
        <v>211</v>
      </c>
      <c r="D120" s="179" t="s">
        <v>144</v>
      </c>
      <c r="E120" s="180" t="s">
        <v>212</v>
      </c>
      <c r="F120" s="181" t="s">
        <v>213</v>
      </c>
      <c r="G120" s="182" t="s">
        <v>176</v>
      </c>
      <c r="H120" s="183">
        <v>26.140999999999998</v>
      </c>
      <c r="I120" s="184"/>
      <c r="J120" s="185">
        <f t="shared" si="0"/>
        <v>0</v>
      </c>
      <c r="K120" s="181" t="s">
        <v>148</v>
      </c>
      <c r="L120" s="38"/>
      <c r="M120" s="186" t="s">
        <v>5</v>
      </c>
      <c r="N120" s="187" t="s">
        <v>42</v>
      </c>
      <c r="O120" s="39"/>
      <c r="P120" s="188">
        <f t="shared" si="1"/>
        <v>0</v>
      </c>
      <c r="Q120" s="188">
        <v>0</v>
      </c>
      <c r="R120" s="188">
        <f t="shared" si="2"/>
        <v>0</v>
      </c>
      <c r="S120" s="188">
        <v>0</v>
      </c>
      <c r="T120" s="189">
        <f t="shared" si="3"/>
        <v>0</v>
      </c>
      <c r="AR120" s="21" t="s">
        <v>149</v>
      </c>
      <c r="AT120" s="21" t="s">
        <v>144</v>
      </c>
      <c r="AU120" s="21" t="s">
        <v>78</v>
      </c>
      <c r="AY120" s="21" t="s">
        <v>142</v>
      </c>
      <c r="BE120" s="190">
        <f t="shared" si="4"/>
        <v>0</v>
      </c>
      <c r="BF120" s="190">
        <f t="shared" si="5"/>
        <v>0</v>
      </c>
      <c r="BG120" s="190">
        <f t="shared" si="6"/>
        <v>0</v>
      </c>
      <c r="BH120" s="190">
        <f t="shared" si="7"/>
        <v>0</v>
      </c>
      <c r="BI120" s="190">
        <f t="shared" si="8"/>
        <v>0</v>
      </c>
      <c r="BJ120" s="21" t="s">
        <v>76</v>
      </c>
      <c r="BK120" s="190">
        <f t="shared" si="9"/>
        <v>0</v>
      </c>
      <c r="BL120" s="21" t="s">
        <v>149</v>
      </c>
      <c r="BM120" s="21" t="s">
        <v>214</v>
      </c>
    </row>
    <row r="121" spans="2:65" s="11" customFormat="1" ht="29.85" customHeight="1">
      <c r="B121" s="165"/>
      <c r="D121" s="166" t="s">
        <v>70</v>
      </c>
      <c r="E121" s="176" t="s">
        <v>78</v>
      </c>
      <c r="F121" s="176" t="s">
        <v>215</v>
      </c>
      <c r="I121" s="168"/>
      <c r="J121" s="177">
        <f>BK121</f>
        <v>0</v>
      </c>
      <c r="L121" s="165"/>
      <c r="M121" s="170"/>
      <c r="N121" s="171"/>
      <c r="O121" s="171"/>
      <c r="P121" s="172">
        <f>P122</f>
        <v>0</v>
      </c>
      <c r="Q121" s="171"/>
      <c r="R121" s="172">
        <f>R122</f>
        <v>4.6209843199999998</v>
      </c>
      <c r="S121" s="171"/>
      <c r="T121" s="173">
        <f>T122</f>
        <v>0</v>
      </c>
      <c r="AR121" s="166" t="s">
        <v>76</v>
      </c>
      <c r="AT121" s="174" t="s">
        <v>70</v>
      </c>
      <c r="AU121" s="174" t="s">
        <v>76</v>
      </c>
      <c r="AY121" s="166" t="s">
        <v>142</v>
      </c>
      <c r="BK121" s="175">
        <f>BK122</f>
        <v>0</v>
      </c>
    </row>
    <row r="122" spans="2:65" s="1" customFormat="1" ht="25.5" customHeight="1">
      <c r="B122" s="178"/>
      <c r="C122" s="179" t="s">
        <v>216</v>
      </c>
      <c r="D122" s="179" t="s">
        <v>144</v>
      </c>
      <c r="E122" s="180" t="s">
        <v>217</v>
      </c>
      <c r="F122" s="181" t="s">
        <v>218</v>
      </c>
      <c r="G122" s="182" t="s">
        <v>176</v>
      </c>
      <c r="H122" s="183">
        <v>2.048</v>
      </c>
      <c r="I122" s="184"/>
      <c r="J122" s="185">
        <f>ROUND(I122*H122,2)</f>
        <v>0</v>
      </c>
      <c r="K122" s="181" t="s">
        <v>148</v>
      </c>
      <c r="L122" s="38"/>
      <c r="M122" s="186" t="s">
        <v>5</v>
      </c>
      <c r="N122" s="187" t="s">
        <v>42</v>
      </c>
      <c r="O122" s="39"/>
      <c r="P122" s="188">
        <f>O122*H122</f>
        <v>0</v>
      </c>
      <c r="Q122" s="188">
        <v>2.2563399999999998</v>
      </c>
      <c r="R122" s="188">
        <f>Q122*H122</f>
        <v>4.6209843199999998</v>
      </c>
      <c r="S122" s="188">
        <v>0</v>
      </c>
      <c r="T122" s="189">
        <f>S122*H122</f>
        <v>0</v>
      </c>
      <c r="AR122" s="21" t="s">
        <v>149</v>
      </c>
      <c r="AT122" s="21" t="s">
        <v>144</v>
      </c>
      <c r="AU122" s="21" t="s">
        <v>78</v>
      </c>
      <c r="AY122" s="21" t="s">
        <v>142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21" t="s">
        <v>76</v>
      </c>
      <c r="BK122" s="190">
        <f>ROUND(I122*H122,2)</f>
        <v>0</v>
      </c>
      <c r="BL122" s="21" t="s">
        <v>149</v>
      </c>
      <c r="BM122" s="21" t="s">
        <v>219</v>
      </c>
    </row>
    <row r="123" spans="2:65" s="11" customFormat="1" ht="29.85" customHeight="1">
      <c r="B123" s="165"/>
      <c r="D123" s="166" t="s">
        <v>70</v>
      </c>
      <c r="E123" s="176" t="s">
        <v>85</v>
      </c>
      <c r="F123" s="176" t="s">
        <v>220</v>
      </c>
      <c r="I123" s="168"/>
      <c r="J123" s="177">
        <f>BK123</f>
        <v>0</v>
      </c>
      <c r="L123" s="165"/>
      <c r="M123" s="170"/>
      <c r="N123" s="171"/>
      <c r="O123" s="171"/>
      <c r="P123" s="172">
        <f>P124</f>
        <v>0</v>
      </c>
      <c r="Q123" s="171"/>
      <c r="R123" s="172">
        <f>R124</f>
        <v>6.9097500000000006E-2</v>
      </c>
      <c r="S123" s="171"/>
      <c r="T123" s="173">
        <f>T124</f>
        <v>0</v>
      </c>
      <c r="AR123" s="166" t="s">
        <v>76</v>
      </c>
      <c r="AT123" s="174" t="s">
        <v>70</v>
      </c>
      <c r="AU123" s="174" t="s">
        <v>76</v>
      </c>
      <c r="AY123" s="166" t="s">
        <v>142</v>
      </c>
      <c r="BK123" s="175">
        <f>BK124</f>
        <v>0</v>
      </c>
    </row>
    <row r="124" spans="2:65" s="1" customFormat="1" ht="16.5" customHeight="1">
      <c r="B124" s="178"/>
      <c r="C124" s="179" t="s">
        <v>221</v>
      </c>
      <c r="D124" s="179" t="s">
        <v>144</v>
      </c>
      <c r="E124" s="180" t="s">
        <v>222</v>
      </c>
      <c r="F124" s="181" t="s">
        <v>223</v>
      </c>
      <c r="G124" s="182" t="s">
        <v>167</v>
      </c>
      <c r="H124" s="183">
        <v>153.55000000000001</v>
      </c>
      <c r="I124" s="184"/>
      <c r="J124" s="185">
        <f>ROUND(I124*H124,2)</f>
        <v>0</v>
      </c>
      <c r="K124" s="181" t="s">
        <v>148</v>
      </c>
      <c r="L124" s="38"/>
      <c r="M124" s="186" t="s">
        <v>5</v>
      </c>
      <c r="N124" s="187" t="s">
        <v>42</v>
      </c>
      <c r="O124" s="39"/>
      <c r="P124" s="188">
        <f>O124*H124</f>
        <v>0</v>
      </c>
      <c r="Q124" s="188">
        <v>4.4999999999999999E-4</v>
      </c>
      <c r="R124" s="188">
        <f>Q124*H124</f>
        <v>6.9097500000000006E-2</v>
      </c>
      <c r="S124" s="188">
        <v>0</v>
      </c>
      <c r="T124" s="189">
        <f>S124*H124</f>
        <v>0</v>
      </c>
      <c r="AR124" s="21" t="s">
        <v>149</v>
      </c>
      <c r="AT124" s="21" t="s">
        <v>144</v>
      </c>
      <c r="AU124" s="21" t="s">
        <v>78</v>
      </c>
      <c r="AY124" s="21" t="s">
        <v>142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21" t="s">
        <v>76</v>
      </c>
      <c r="BK124" s="190">
        <f>ROUND(I124*H124,2)</f>
        <v>0</v>
      </c>
      <c r="BL124" s="21" t="s">
        <v>149</v>
      </c>
      <c r="BM124" s="21" t="s">
        <v>224</v>
      </c>
    </row>
    <row r="125" spans="2:65" s="11" customFormat="1" ht="29.85" customHeight="1">
      <c r="B125" s="165"/>
      <c r="D125" s="166" t="s">
        <v>70</v>
      </c>
      <c r="E125" s="176" t="s">
        <v>149</v>
      </c>
      <c r="F125" s="176" t="s">
        <v>225</v>
      </c>
      <c r="I125" s="168"/>
      <c r="J125" s="177">
        <f>BK125</f>
        <v>0</v>
      </c>
      <c r="L125" s="165"/>
      <c r="M125" s="170"/>
      <c r="N125" s="171"/>
      <c r="O125" s="171"/>
      <c r="P125" s="172">
        <f>P126</f>
        <v>0</v>
      </c>
      <c r="Q125" s="171"/>
      <c r="R125" s="172">
        <f>R126</f>
        <v>0</v>
      </c>
      <c r="S125" s="171"/>
      <c r="T125" s="173">
        <f>T126</f>
        <v>0</v>
      </c>
      <c r="AR125" s="166" t="s">
        <v>76</v>
      </c>
      <c r="AT125" s="174" t="s">
        <v>70</v>
      </c>
      <c r="AU125" s="174" t="s">
        <v>76</v>
      </c>
      <c r="AY125" s="166" t="s">
        <v>142</v>
      </c>
      <c r="BK125" s="175">
        <f>BK126</f>
        <v>0</v>
      </c>
    </row>
    <row r="126" spans="2:65" s="1" customFormat="1" ht="25.5" customHeight="1">
      <c r="B126" s="178"/>
      <c r="C126" s="179" t="s">
        <v>226</v>
      </c>
      <c r="D126" s="179" t="s">
        <v>144</v>
      </c>
      <c r="E126" s="180" t="s">
        <v>227</v>
      </c>
      <c r="F126" s="181" t="s">
        <v>228</v>
      </c>
      <c r="G126" s="182" t="s">
        <v>176</v>
      </c>
      <c r="H126" s="183">
        <v>20.087</v>
      </c>
      <c r="I126" s="184"/>
      <c r="J126" s="185">
        <f>ROUND(I126*H126,2)</f>
        <v>0</v>
      </c>
      <c r="K126" s="181" t="s">
        <v>148</v>
      </c>
      <c r="L126" s="38"/>
      <c r="M126" s="186" t="s">
        <v>5</v>
      </c>
      <c r="N126" s="187" t="s">
        <v>42</v>
      </c>
      <c r="O126" s="39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AR126" s="21" t="s">
        <v>149</v>
      </c>
      <c r="AT126" s="21" t="s">
        <v>144</v>
      </c>
      <c r="AU126" s="21" t="s">
        <v>78</v>
      </c>
      <c r="AY126" s="21" t="s">
        <v>142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21" t="s">
        <v>76</v>
      </c>
      <c r="BK126" s="190">
        <f>ROUND(I126*H126,2)</f>
        <v>0</v>
      </c>
      <c r="BL126" s="21" t="s">
        <v>149</v>
      </c>
      <c r="BM126" s="21" t="s">
        <v>229</v>
      </c>
    </row>
    <row r="127" spans="2:65" s="11" customFormat="1" ht="29.85" customHeight="1">
      <c r="B127" s="165"/>
      <c r="D127" s="166" t="s">
        <v>70</v>
      </c>
      <c r="E127" s="176" t="s">
        <v>160</v>
      </c>
      <c r="F127" s="176" t="s">
        <v>230</v>
      </c>
      <c r="I127" s="168"/>
      <c r="J127" s="177">
        <f>BK127</f>
        <v>0</v>
      </c>
      <c r="L127" s="165"/>
      <c r="M127" s="170"/>
      <c r="N127" s="171"/>
      <c r="O127" s="171"/>
      <c r="P127" s="172">
        <f>SUM(P128:P132)</f>
        <v>0</v>
      </c>
      <c r="Q127" s="171"/>
      <c r="R127" s="172">
        <f>SUM(R128:R132)</f>
        <v>25.413457500000003</v>
      </c>
      <c r="S127" s="171"/>
      <c r="T127" s="173">
        <f>SUM(T128:T132)</f>
        <v>0</v>
      </c>
      <c r="AR127" s="166" t="s">
        <v>76</v>
      </c>
      <c r="AT127" s="174" t="s">
        <v>70</v>
      </c>
      <c r="AU127" s="174" t="s">
        <v>76</v>
      </c>
      <c r="AY127" s="166" t="s">
        <v>142</v>
      </c>
      <c r="BK127" s="175">
        <f>SUM(BK128:BK132)</f>
        <v>0</v>
      </c>
    </row>
    <row r="128" spans="2:65" s="1" customFormat="1" ht="25.5" customHeight="1">
      <c r="B128" s="178"/>
      <c r="C128" s="179" t="s">
        <v>10</v>
      </c>
      <c r="D128" s="179" t="s">
        <v>144</v>
      </c>
      <c r="E128" s="180" t="s">
        <v>231</v>
      </c>
      <c r="F128" s="181" t="s">
        <v>232</v>
      </c>
      <c r="G128" s="182" t="s">
        <v>147</v>
      </c>
      <c r="H128" s="183">
        <v>44</v>
      </c>
      <c r="I128" s="184"/>
      <c r="J128" s="185">
        <f>ROUND(I128*H128,2)</f>
        <v>0</v>
      </c>
      <c r="K128" s="181" t="s">
        <v>148</v>
      </c>
      <c r="L128" s="38"/>
      <c r="M128" s="186" t="s">
        <v>5</v>
      </c>
      <c r="N128" s="187" t="s">
        <v>42</v>
      </c>
      <c r="O128" s="39"/>
      <c r="P128" s="188">
        <f>O128*H128</f>
        <v>0</v>
      </c>
      <c r="Q128" s="188">
        <v>0.14688000000000001</v>
      </c>
      <c r="R128" s="188">
        <f>Q128*H128</f>
        <v>6.4627200000000009</v>
      </c>
      <c r="S128" s="188">
        <v>0</v>
      </c>
      <c r="T128" s="189">
        <f>S128*H128</f>
        <v>0</v>
      </c>
      <c r="AR128" s="21" t="s">
        <v>149</v>
      </c>
      <c r="AT128" s="21" t="s">
        <v>144</v>
      </c>
      <c r="AU128" s="21" t="s">
        <v>78</v>
      </c>
      <c r="AY128" s="21" t="s">
        <v>142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21" t="s">
        <v>76</v>
      </c>
      <c r="BK128" s="190">
        <f>ROUND(I128*H128,2)</f>
        <v>0</v>
      </c>
      <c r="BL128" s="21" t="s">
        <v>149</v>
      </c>
      <c r="BM128" s="21" t="s">
        <v>233</v>
      </c>
    </row>
    <row r="129" spans="2:65" s="1" customFormat="1" ht="25.5" customHeight="1">
      <c r="B129" s="178"/>
      <c r="C129" s="179" t="s">
        <v>234</v>
      </c>
      <c r="D129" s="179" t="s">
        <v>144</v>
      </c>
      <c r="E129" s="180" t="s">
        <v>235</v>
      </c>
      <c r="F129" s="181" t="s">
        <v>236</v>
      </c>
      <c r="G129" s="182" t="s">
        <v>147</v>
      </c>
      <c r="H129" s="183">
        <v>35</v>
      </c>
      <c r="I129" s="184"/>
      <c r="J129" s="185">
        <f>ROUND(I129*H129,2)</f>
        <v>0</v>
      </c>
      <c r="K129" s="181" t="s">
        <v>148</v>
      </c>
      <c r="L129" s="38"/>
      <c r="M129" s="186" t="s">
        <v>5</v>
      </c>
      <c r="N129" s="187" t="s">
        <v>42</v>
      </c>
      <c r="O129" s="39"/>
      <c r="P129" s="188">
        <f>O129*H129</f>
        <v>0</v>
      </c>
      <c r="Q129" s="188">
        <v>0.52370000000000005</v>
      </c>
      <c r="R129" s="188">
        <f>Q129*H129</f>
        <v>18.329500000000003</v>
      </c>
      <c r="S129" s="188">
        <v>0</v>
      </c>
      <c r="T129" s="189">
        <f>S129*H129</f>
        <v>0</v>
      </c>
      <c r="AR129" s="21" t="s">
        <v>149</v>
      </c>
      <c r="AT129" s="21" t="s">
        <v>144</v>
      </c>
      <c r="AU129" s="21" t="s">
        <v>78</v>
      </c>
      <c r="AY129" s="21" t="s">
        <v>142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21" t="s">
        <v>76</v>
      </c>
      <c r="BK129" s="190">
        <f>ROUND(I129*H129,2)</f>
        <v>0</v>
      </c>
      <c r="BL129" s="21" t="s">
        <v>149</v>
      </c>
      <c r="BM129" s="21" t="s">
        <v>237</v>
      </c>
    </row>
    <row r="130" spans="2:65" s="1" customFormat="1" ht="38.25" customHeight="1">
      <c r="B130" s="178"/>
      <c r="C130" s="179" t="s">
        <v>238</v>
      </c>
      <c r="D130" s="179" t="s">
        <v>144</v>
      </c>
      <c r="E130" s="180" t="s">
        <v>239</v>
      </c>
      <c r="F130" s="181" t="s">
        <v>240</v>
      </c>
      <c r="G130" s="182" t="s">
        <v>147</v>
      </c>
      <c r="H130" s="183">
        <v>26</v>
      </c>
      <c r="I130" s="184"/>
      <c r="J130" s="185">
        <f>ROUND(I130*H130,2)</f>
        <v>0</v>
      </c>
      <c r="K130" s="181" t="s">
        <v>148</v>
      </c>
      <c r="L130" s="38"/>
      <c r="M130" s="186" t="s">
        <v>5</v>
      </c>
      <c r="N130" s="187" t="s">
        <v>42</v>
      </c>
      <c r="O130" s="39"/>
      <c r="P130" s="188">
        <f>O130*H130</f>
        <v>0</v>
      </c>
      <c r="Q130" s="188">
        <v>8.8000000000000005E-3</v>
      </c>
      <c r="R130" s="188">
        <f>Q130*H130</f>
        <v>0.2288</v>
      </c>
      <c r="S130" s="188">
        <v>0</v>
      </c>
      <c r="T130" s="189">
        <f>S130*H130</f>
        <v>0</v>
      </c>
      <c r="AR130" s="21" t="s">
        <v>149</v>
      </c>
      <c r="AT130" s="21" t="s">
        <v>144</v>
      </c>
      <c r="AU130" s="21" t="s">
        <v>78</v>
      </c>
      <c r="AY130" s="21" t="s">
        <v>142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21" t="s">
        <v>76</v>
      </c>
      <c r="BK130" s="190">
        <f>ROUND(I130*H130,2)</f>
        <v>0</v>
      </c>
      <c r="BL130" s="21" t="s">
        <v>149</v>
      </c>
      <c r="BM130" s="21" t="s">
        <v>241</v>
      </c>
    </row>
    <row r="131" spans="2:65" s="1" customFormat="1" ht="51" customHeight="1">
      <c r="B131" s="178"/>
      <c r="C131" s="179" t="s">
        <v>242</v>
      </c>
      <c r="D131" s="179" t="s">
        <v>144</v>
      </c>
      <c r="E131" s="180" t="s">
        <v>243</v>
      </c>
      <c r="F131" s="181" t="s">
        <v>244</v>
      </c>
      <c r="G131" s="182" t="s">
        <v>147</v>
      </c>
      <c r="H131" s="183">
        <v>1.75</v>
      </c>
      <c r="I131" s="184"/>
      <c r="J131" s="185">
        <f>ROUND(I131*H131,2)</f>
        <v>0</v>
      </c>
      <c r="K131" s="181" t="s">
        <v>148</v>
      </c>
      <c r="L131" s="38"/>
      <c r="M131" s="186" t="s">
        <v>5</v>
      </c>
      <c r="N131" s="187" t="s">
        <v>42</v>
      </c>
      <c r="O131" s="39"/>
      <c r="P131" s="188">
        <f>O131*H131</f>
        <v>0</v>
      </c>
      <c r="Q131" s="188">
        <v>8.4250000000000005E-2</v>
      </c>
      <c r="R131" s="188">
        <f>Q131*H131</f>
        <v>0.1474375</v>
      </c>
      <c r="S131" s="188">
        <v>0</v>
      </c>
      <c r="T131" s="189">
        <f>S131*H131</f>
        <v>0</v>
      </c>
      <c r="AR131" s="21" t="s">
        <v>149</v>
      </c>
      <c r="AT131" s="21" t="s">
        <v>144</v>
      </c>
      <c r="AU131" s="21" t="s">
        <v>78</v>
      </c>
      <c r="AY131" s="21" t="s">
        <v>142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21" t="s">
        <v>76</v>
      </c>
      <c r="BK131" s="190">
        <f>ROUND(I131*H131,2)</f>
        <v>0</v>
      </c>
      <c r="BL131" s="21" t="s">
        <v>149</v>
      </c>
      <c r="BM131" s="21" t="s">
        <v>245</v>
      </c>
    </row>
    <row r="132" spans="2:65" s="1" customFormat="1" ht="16.5" customHeight="1">
      <c r="B132" s="178"/>
      <c r="C132" s="191" t="s">
        <v>246</v>
      </c>
      <c r="D132" s="191" t="s">
        <v>247</v>
      </c>
      <c r="E132" s="192" t="s">
        <v>248</v>
      </c>
      <c r="F132" s="193" t="s">
        <v>249</v>
      </c>
      <c r="G132" s="194" t="s">
        <v>147</v>
      </c>
      <c r="H132" s="195">
        <v>1.75</v>
      </c>
      <c r="I132" s="196"/>
      <c r="J132" s="197">
        <f>ROUND(I132*H132,2)</f>
        <v>0</v>
      </c>
      <c r="K132" s="193" t="s">
        <v>148</v>
      </c>
      <c r="L132" s="198"/>
      <c r="M132" s="199" t="s">
        <v>5</v>
      </c>
      <c r="N132" s="200" t="s">
        <v>42</v>
      </c>
      <c r="O132" s="39"/>
      <c r="P132" s="188">
        <f>O132*H132</f>
        <v>0</v>
      </c>
      <c r="Q132" s="188">
        <v>0.14000000000000001</v>
      </c>
      <c r="R132" s="188">
        <f>Q132*H132</f>
        <v>0.24500000000000002</v>
      </c>
      <c r="S132" s="188">
        <v>0</v>
      </c>
      <c r="T132" s="189">
        <f>S132*H132</f>
        <v>0</v>
      </c>
      <c r="AR132" s="21" t="s">
        <v>173</v>
      </c>
      <c r="AT132" s="21" t="s">
        <v>247</v>
      </c>
      <c r="AU132" s="21" t="s">
        <v>78</v>
      </c>
      <c r="AY132" s="21" t="s">
        <v>142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21" t="s">
        <v>76</v>
      </c>
      <c r="BK132" s="190">
        <f>ROUND(I132*H132,2)</f>
        <v>0</v>
      </c>
      <c r="BL132" s="21" t="s">
        <v>149</v>
      </c>
      <c r="BM132" s="21" t="s">
        <v>250</v>
      </c>
    </row>
    <row r="133" spans="2:65" s="11" customFormat="1" ht="29.85" customHeight="1">
      <c r="B133" s="165"/>
      <c r="D133" s="166" t="s">
        <v>70</v>
      </c>
      <c r="E133" s="176" t="s">
        <v>164</v>
      </c>
      <c r="F133" s="176" t="s">
        <v>251</v>
      </c>
      <c r="I133" s="168"/>
      <c r="J133" s="177">
        <f>BK133</f>
        <v>0</v>
      </c>
      <c r="L133" s="165"/>
      <c r="M133" s="170"/>
      <c r="N133" s="171"/>
      <c r="O133" s="171"/>
      <c r="P133" s="172">
        <f>P134</f>
        <v>0</v>
      </c>
      <c r="Q133" s="171"/>
      <c r="R133" s="172">
        <f>R134</f>
        <v>0.33726513000000002</v>
      </c>
      <c r="S133" s="171"/>
      <c r="T133" s="173">
        <f>T134</f>
        <v>0</v>
      </c>
      <c r="AR133" s="166" t="s">
        <v>76</v>
      </c>
      <c r="AT133" s="174" t="s">
        <v>70</v>
      </c>
      <c r="AU133" s="174" t="s">
        <v>76</v>
      </c>
      <c r="AY133" s="166" t="s">
        <v>142</v>
      </c>
      <c r="BK133" s="175">
        <f>BK134</f>
        <v>0</v>
      </c>
    </row>
    <row r="134" spans="2:65" s="1" customFormat="1" ht="25.5" customHeight="1">
      <c r="B134" s="178"/>
      <c r="C134" s="179" t="s">
        <v>252</v>
      </c>
      <c r="D134" s="179" t="s">
        <v>144</v>
      </c>
      <c r="E134" s="180" t="s">
        <v>253</v>
      </c>
      <c r="F134" s="181" t="s">
        <v>254</v>
      </c>
      <c r="G134" s="182" t="s">
        <v>147</v>
      </c>
      <c r="H134" s="183">
        <v>8.1210000000000004</v>
      </c>
      <c r="I134" s="184"/>
      <c r="J134" s="185">
        <f>ROUND(I134*H134,2)</f>
        <v>0</v>
      </c>
      <c r="K134" s="181" t="s">
        <v>148</v>
      </c>
      <c r="L134" s="38"/>
      <c r="M134" s="186" t="s">
        <v>5</v>
      </c>
      <c r="N134" s="187" t="s">
        <v>42</v>
      </c>
      <c r="O134" s="39"/>
      <c r="P134" s="188">
        <f>O134*H134</f>
        <v>0</v>
      </c>
      <c r="Q134" s="188">
        <v>4.1529999999999997E-2</v>
      </c>
      <c r="R134" s="188">
        <f>Q134*H134</f>
        <v>0.33726513000000002</v>
      </c>
      <c r="S134" s="188">
        <v>0</v>
      </c>
      <c r="T134" s="189">
        <f>S134*H134</f>
        <v>0</v>
      </c>
      <c r="AR134" s="21" t="s">
        <v>149</v>
      </c>
      <c r="AT134" s="21" t="s">
        <v>144</v>
      </c>
      <c r="AU134" s="21" t="s">
        <v>78</v>
      </c>
      <c r="AY134" s="21" t="s">
        <v>142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21" t="s">
        <v>76</v>
      </c>
      <c r="BK134" s="190">
        <f>ROUND(I134*H134,2)</f>
        <v>0</v>
      </c>
      <c r="BL134" s="21" t="s">
        <v>149</v>
      </c>
      <c r="BM134" s="21" t="s">
        <v>255</v>
      </c>
    </row>
    <row r="135" spans="2:65" s="11" customFormat="1" ht="29.85" customHeight="1">
      <c r="B135" s="165"/>
      <c r="D135" s="166" t="s">
        <v>70</v>
      </c>
      <c r="E135" s="176" t="s">
        <v>173</v>
      </c>
      <c r="F135" s="176" t="s">
        <v>256</v>
      </c>
      <c r="I135" s="168"/>
      <c r="J135" s="177">
        <f>BK135</f>
        <v>0</v>
      </c>
      <c r="L135" s="165"/>
      <c r="M135" s="170"/>
      <c r="N135" s="171"/>
      <c r="O135" s="171"/>
      <c r="P135" s="172">
        <f>P136</f>
        <v>0</v>
      </c>
      <c r="Q135" s="171"/>
      <c r="R135" s="172">
        <f>R136</f>
        <v>9.2130000000000007E-3</v>
      </c>
      <c r="S135" s="171"/>
      <c r="T135" s="173">
        <f>T136</f>
        <v>0</v>
      </c>
      <c r="AR135" s="166" t="s">
        <v>76</v>
      </c>
      <c r="AT135" s="174" t="s">
        <v>70</v>
      </c>
      <c r="AU135" s="174" t="s">
        <v>76</v>
      </c>
      <c r="AY135" s="166" t="s">
        <v>142</v>
      </c>
      <c r="BK135" s="175">
        <f>BK136</f>
        <v>0</v>
      </c>
    </row>
    <row r="136" spans="2:65" s="1" customFormat="1" ht="16.5" customHeight="1">
      <c r="B136" s="178"/>
      <c r="C136" s="179" t="s">
        <v>257</v>
      </c>
      <c r="D136" s="179" t="s">
        <v>144</v>
      </c>
      <c r="E136" s="180" t="s">
        <v>258</v>
      </c>
      <c r="F136" s="181" t="s">
        <v>259</v>
      </c>
      <c r="G136" s="182" t="s">
        <v>167</v>
      </c>
      <c r="H136" s="183">
        <v>153.55000000000001</v>
      </c>
      <c r="I136" s="184"/>
      <c r="J136" s="185">
        <f>ROUND(I136*H136,2)</f>
        <v>0</v>
      </c>
      <c r="K136" s="181" t="s">
        <v>5</v>
      </c>
      <c r="L136" s="38"/>
      <c r="M136" s="186" t="s">
        <v>5</v>
      </c>
      <c r="N136" s="187" t="s">
        <v>42</v>
      </c>
      <c r="O136" s="39"/>
      <c r="P136" s="188">
        <f>O136*H136</f>
        <v>0</v>
      </c>
      <c r="Q136" s="188">
        <v>6.0000000000000002E-5</v>
      </c>
      <c r="R136" s="188">
        <f>Q136*H136</f>
        <v>9.2130000000000007E-3</v>
      </c>
      <c r="S136" s="188">
        <v>0</v>
      </c>
      <c r="T136" s="189">
        <f>S136*H136</f>
        <v>0</v>
      </c>
      <c r="AR136" s="21" t="s">
        <v>149</v>
      </c>
      <c r="AT136" s="21" t="s">
        <v>144</v>
      </c>
      <c r="AU136" s="21" t="s">
        <v>78</v>
      </c>
      <c r="AY136" s="21" t="s">
        <v>142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21" t="s">
        <v>76</v>
      </c>
      <c r="BK136" s="190">
        <f>ROUND(I136*H136,2)</f>
        <v>0</v>
      </c>
      <c r="BL136" s="21" t="s">
        <v>149</v>
      </c>
      <c r="BM136" s="21" t="s">
        <v>260</v>
      </c>
    </row>
    <row r="137" spans="2:65" s="11" customFormat="1" ht="29.85" customHeight="1">
      <c r="B137" s="165"/>
      <c r="D137" s="166" t="s">
        <v>70</v>
      </c>
      <c r="E137" s="176" t="s">
        <v>178</v>
      </c>
      <c r="F137" s="176" t="s">
        <v>261</v>
      </c>
      <c r="I137" s="168"/>
      <c r="J137" s="177">
        <f>BK137</f>
        <v>0</v>
      </c>
      <c r="L137" s="165"/>
      <c r="M137" s="170"/>
      <c r="N137" s="171"/>
      <c r="O137" s="171"/>
      <c r="P137" s="172">
        <f>SUM(P138:P148)</f>
        <v>0</v>
      </c>
      <c r="Q137" s="171"/>
      <c r="R137" s="172">
        <f>SUM(R138:R148)</f>
        <v>1.16432</v>
      </c>
      <c r="S137" s="171"/>
      <c r="T137" s="173">
        <f>SUM(T138:T148)</f>
        <v>0.105573</v>
      </c>
      <c r="AR137" s="166" t="s">
        <v>76</v>
      </c>
      <c r="AT137" s="174" t="s">
        <v>70</v>
      </c>
      <c r="AU137" s="174" t="s">
        <v>76</v>
      </c>
      <c r="AY137" s="166" t="s">
        <v>142</v>
      </c>
      <c r="BK137" s="175">
        <f>SUM(BK138:BK148)</f>
        <v>0</v>
      </c>
    </row>
    <row r="138" spans="2:65" s="1" customFormat="1" ht="38.25" customHeight="1">
      <c r="B138" s="178"/>
      <c r="C138" s="179" t="s">
        <v>262</v>
      </c>
      <c r="D138" s="179" t="s">
        <v>144</v>
      </c>
      <c r="E138" s="180" t="s">
        <v>263</v>
      </c>
      <c r="F138" s="181" t="s">
        <v>264</v>
      </c>
      <c r="G138" s="182" t="s">
        <v>167</v>
      </c>
      <c r="H138" s="183">
        <v>1</v>
      </c>
      <c r="I138" s="184"/>
      <c r="J138" s="185">
        <f t="shared" ref="J138:J148" si="10">ROUND(I138*H138,2)</f>
        <v>0</v>
      </c>
      <c r="K138" s="181" t="s">
        <v>148</v>
      </c>
      <c r="L138" s="38"/>
      <c r="M138" s="186" t="s">
        <v>5</v>
      </c>
      <c r="N138" s="187" t="s">
        <v>42</v>
      </c>
      <c r="O138" s="39"/>
      <c r="P138" s="188">
        <f t="shared" ref="P138:P148" si="11">O138*H138</f>
        <v>0</v>
      </c>
      <c r="Q138" s="188">
        <v>0.20219000000000001</v>
      </c>
      <c r="R138" s="188">
        <f t="shared" ref="R138:R148" si="12">Q138*H138</f>
        <v>0.20219000000000001</v>
      </c>
      <c r="S138" s="188">
        <v>0</v>
      </c>
      <c r="T138" s="189">
        <f t="shared" ref="T138:T148" si="13">S138*H138</f>
        <v>0</v>
      </c>
      <c r="AR138" s="21" t="s">
        <v>149</v>
      </c>
      <c r="AT138" s="21" t="s">
        <v>144</v>
      </c>
      <c r="AU138" s="21" t="s">
        <v>78</v>
      </c>
      <c r="AY138" s="21" t="s">
        <v>142</v>
      </c>
      <c r="BE138" s="190">
        <f t="shared" ref="BE138:BE148" si="14">IF(N138="základní",J138,0)</f>
        <v>0</v>
      </c>
      <c r="BF138" s="190">
        <f t="shared" ref="BF138:BF148" si="15">IF(N138="snížená",J138,0)</f>
        <v>0</v>
      </c>
      <c r="BG138" s="190">
        <f t="shared" ref="BG138:BG148" si="16">IF(N138="zákl. přenesená",J138,0)</f>
        <v>0</v>
      </c>
      <c r="BH138" s="190">
        <f t="shared" ref="BH138:BH148" si="17">IF(N138="sníž. přenesená",J138,0)</f>
        <v>0</v>
      </c>
      <c r="BI138" s="190">
        <f t="shared" ref="BI138:BI148" si="18">IF(N138="nulová",J138,0)</f>
        <v>0</v>
      </c>
      <c r="BJ138" s="21" t="s">
        <v>76</v>
      </c>
      <c r="BK138" s="190">
        <f t="shared" ref="BK138:BK148" si="19">ROUND(I138*H138,2)</f>
        <v>0</v>
      </c>
      <c r="BL138" s="21" t="s">
        <v>149</v>
      </c>
      <c r="BM138" s="21" t="s">
        <v>265</v>
      </c>
    </row>
    <row r="139" spans="2:65" s="1" customFormat="1" ht="16.5" customHeight="1">
      <c r="B139" s="178"/>
      <c r="C139" s="191" t="s">
        <v>266</v>
      </c>
      <c r="D139" s="191" t="s">
        <v>247</v>
      </c>
      <c r="E139" s="192" t="s">
        <v>267</v>
      </c>
      <c r="F139" s="193" t="s">
        <v>268</v>
      </c>
      <c r="G139" s="194" t="s">
        <v>269</v>
      </c>
      <c r="H139" s="195">
        <v>2</v>
      </c>
      <c r="I139" s="196"/>
      <c r="J139" s="197">
        <f t="shared" si="10"/>
        <v>0</v>
      </c>
      <c r="K139" s="193" t="s">
        <v>148</v>
      </c>
      <c r="L139" s="198"/>
      <c r="M139" s="199" t="s">
        <v>5</v>
      </c>
      <c r="N139" s="200" t="s">
        <v>42</v>
      </c>
      <c r="O139" s="39"/>
      <c r="P139" s="188">
        <f t="shared" si="11"/>
        <v>0</v>
      </c>
      <c r="Q139" s="188">
        <v>4.1099999999999998E-2</v>
      </c>
      <c r="R139" s="188">
        <f t="shared" si="12"/>
        <v>8.2199999999999995E-2</v>
      </c>
      <c r="S139" s="188">
        <v>0</v>
      </c>
      <c r="T139" s="189">
        <f t="shared" si="13"/>
        <v>0</v>
      </c>
      <c r="AR139" s="21" t="s">
        <v>173</v>
      </c>
      <c r="AT139" s="21" t="s">
        <v>247</v>
      </c>
      <c r="AU139" s="21" t="s">
        <v>78</v>
      </c>
      <c r="AY139" s="21" t="s">
        <v>142</v>
      </c>
      <c r="BE139" s="190">
        <f t="shared" si="14"/>
        <v>0</v>
      </c>
      <c r="BF139" s="190">
        <f t="shared" si="15"/>
        <v>0</v>
      </c>
      <c r="BG139" s="190">
        <f t="shared" si="16"/>
        <v>0</v>
      </c>
      <c r="BH139" s="190">
        <f t="shared" si="17"/>
        <v>0</v>
      </c>
      <c r="BI139" s="190">
        <f t="shared" si="18"/>
        <v>0</v>
      </c>
      <c r="BJ139" s="21" t="s">
        <v>76</v>
      </c>
      <c r="BK139" s="190">
        <f t="shared" si="19"/>
        <v>0</v>
      </c>
      <c r="BL139" s="21" t="s">
        <v>149</v>
      </c>
      <c r="BM139" s="21" t="s">
        <v>270</v>
      </c>
    </row>
    <row r="140" spans="2:65" s="1" customFormat="1" ht="25.5" customHeight="1">
      <c r="B140" s="178"/>
      <c r="C140" s="179" t="s">
        <v>271</v>
      </c>
      <c r="D140" s="179" t="s">
        <v>144</v>
      </c>
      <c r="E140" s="180" t="s">
        <v>272</v>
      </c>
      <c r="F140" s="181" t="s">
        <v>273</v>
      </c>
      <c r="G140" s="182" t="s">
        <v>167</v>
      </c>
      <c r="H140" s="183">
        <v>3</v>
      </c>
      <c r="I140" s="184"/>
      <c r="J140" s="185">
        <f t="shared" si="10"/>
        <v>0</v>
      </c>
      <c r="K140" s="181" t="s">
        <v>148</v>
      </c>
      <c r="L140" s="38"/>
      <c r="M140" s="186" t="s">
        <v>5</v>
      </c>
      <c r="N140" s="187" t="s">
        <v>42</v>
      </c>
      <c r="O140" s="39"/>
      <c r="P140" s="188">
        <f t="shared" si="11"/>
        <v>0</v>
      </c>
      <c r="Q140" s="188">
        <v>9.0010000000000007E-2</v>
      </c>
      <c r="R140" s="188">
        <f t="shared" si="12"/>
        <v>0.27002999999999999</v>
      </c>
      <c r="S140" s="188">
        <v>0</v>
      </c>
      <c r="T140" s="189">
        <f t="shared" si="13"/>
        <v>0</v>
      </c>
      <c r="AR140" s="21" t="s">
        <v>149</v>
      </c>
      <c r="AT140" s="21" t="s">
        <v>144</v>
      </c>
      <c r="AU140" s="21" t="s">
        <v>78</v>
      </c>
      <c r="AY140" s="21" t="s">
        <v>142</v>
      </c>
      <c r="BE140" s="190">
        <f t="shared" si="14"/>
        <v>0</v>
      </c>
      <c r="BF140" s="190">
        <f t="shared" si="15"/>
        <v>0</v>
      </c>
      <c r="BG140" s="190">
        <f t="shared" si="16"/>
        <v>0</v>
      </c>
      <c r="BH140" s="190">
        <f t="shared" si="17"/>
        <v>0</v>
      </c>
      <c r="BI140" s="190">
        <f t="shared" si="18"/>
        <v>0</v>
      </c>
      <c r="BJ140" s="21" t="s">
        <v>76</v>
      </c>
      <c r="BK140" s="190">
        <f t="shared" si="19"/>
        <v>0</v>
      </c>
      <c r="BL140" s="21" t="s">
        <v>149</v>
      </c>
      <c r="BM140" s="21" t="s">
        <v>274</v>
      </c>
    </row>
    <row r="141" spans="2:65" s="1" customFormat="1" ht="16.5" customHeight="1">
      <c r="B141" s="178"/>
      <c r="C141" s="191" t="s">
        <v>275</v>
      </c>
      <c r="D141" s="191" t="s">
        <v>247</v>
      </c>
      <c r="E141" s="192" t="s">
        <v>276</v>
      </c>
      <c r="F141" s="193" t="s">
        <v>277</v>
      </c>
      <c r="G141" s="194" t="s">
        <v>167</v>
      </c>
      <c r="H141" s="195">
        <v>3</v>
      </c>
      <c r="I141" s="196"/>
      <c r="J141" s="197">
        <f t="shared" si="10"/>
        <v>0</v>
      </c>
      <c r="K141" s="193" t="s">
        <v>148</v>
      </c>
      <c r="L141" s="198"/>
      <c r="M141" s="199" t="s">
        <v>5</v>
      </c>
      <c r="N141" s="200" t="s">
        <v>42</v>
      </c>
      <c r="O141" s="39"/>
      <c r="P141" s="188">
        <f t="shared" si="11"/>
        <v>0</v>
      </c>
      <c r="Q141" s="188">
        <v>0.2</v>
      </c>
      <c r="R141" s="188">
        <f t="shared" si="12"/>
        <v>0.60000000000000009</v>
      </c>
      <c r="S141" s="188">
        <v>0</v>
      </c>
      <c r="T141" s="189">
        <f t="shared" si="13"/>
        <v>0</v>
      </c>
      <c r="AR141" s="21" t="s">
        <v>173</v>
      </c>
      <c r="AT141" s="21" t="s">
        <v>247</v>
      </c>
      <c r="AU141" s="21" t="s">
        <v>78</v>
      </c>
      <c r="AY141" s="21" t="s">
        <v>142</v>
      </c>
      <c r="BE141" s="190">
        <f t="shared" si="14"/>
        <v>0</v>
      </c>
      <c r="BF141" s="190">
        <f t="shared" si="15"/>
        <v>0</v>
      </c>
      <c r="BG141" s="190">
        <f t="shared" si="16"/>
        <v>0</v>
      </c>
      <c r="BH141" s="190">
        <f t="shared" si="17"/>
        <v>0</v>
      </c>
      <c r="BI141" s="190">
        <f t="shared" si="18"/>
        <v>0</v>
      </c>
      <c r="BJ141" s="21" t="s">
        <v>76</v>
      </c>
      <c r="BK141" s="190">
        <f t="shared" si="19"/>
        <v>0</v>
      </c>
      <c r="BL141" s="21" t="s">
        <v>149</v>
      </c>
      <c r="BM141" s="21" t="s">
        <v>278</v>
      </c>
    </row>
    <row r="142" spans="2:65" s="1" customFormat="1" ht="25.5" customHeight="1">
      <c r="B142" s="178"/>
      <c r="C142" s="179" t="s">
        <v>279</v>
      </c>
      <c r="D142" s="179" t="s">
        <v>144</v>
      </c>
      <c r="E142" s="180" t="s">
        <v>280</v>
      </c>
      <c r="F142" s="181" t="s">
        <v>281</v>
      </c>
      <c r="G142" s="182" t="s">
        <v>167</v>
      </c>
      <c r="H142" s="183">
        <v>55.6</v>
      </c>
      <c r="I142" s="184"/>
      <c r="J142" s="185">
        <f t="shared" si="10"/>
        <v>0</v>
      </c>
      <c r="K142" s="181" t="s">
        <v>148</v>
      </c>
      <c r="L142" s="38"/>
      <c r="M142" s="186" t="s">
        <v>5</v>
      </c>
      <c r="N142" s="187" t="s">
        <v>42</v>
      </c>
      <c r="O142" s="39"/>
      <c r="P142" s="188">
        <f t="shared" si="11"/>
        <v>0</v>
      </c>
      <c r="Q142" s="188">
        <v>0</v>
      </c>
      <c r="R142" s="188">
        <f t="shared" si="12"/>
        <v>0</v>
      </c>
      <c r="S142" s="188">
        <v>0</v>
      </c>
      <c r="T142" s="189">
        <f t="shared" si="13"/>
        <v>0</v>
      </c>
      <c r="AR142" s="21" t="s">
        <v>149</v>
      </c>
      <c r="AT142" s="21" t="s">
        <v>144</v>
      </c>
      <c r="AU142" s="21" t="s">
        <v>78</v>
      </c>
      <c r="AY142" s="21" t="s">
        <v>142</v>
      </c>
      <c r="BE142" s="190">
        <f t="shared" si="14"/>
        <v>0</v>
      </c>
      <c r="BF142" s="190">
        <f t="shared" si="15"/>
        <v>0</v>
      </c>
      <c r="BG142" s="190">
        <f t="shared" si="16"/>
        <v>0</v>
      </c>
      <c r="BH142" s="190">
        <f t="shared" si="17"/>
        <v>0</v>
      </c>
      <c r="BI142" s="190">
        <f t="shared" si="18"/>
        <v>0</v>
      </c>
      <c r="BJ142" s="21" t="s">
        <v>76</v>
      </c>
      <c r="BK142" s="190">
        <f t="shared" si="19"/>
        <v>0</v>
      </c>
      <c r="BL142" s="21" t="s">
        <v>149</v>
      </c>
      <c r="BM142" s="21" t="s">
        <v>282</v>
      </c>
    </row>
    <row r="143" spans="2:65" s="1" customFormat="1" ht="38.25" customHeight="1">
      <c r="B143" s="178"/>
      <c r="C143" s="179" t="s">
        <v>283</v>
      </c>
      <c r="D143" s="179" t="s">
        <v>144</v>
      </c>
      <c r="E143" s="180" t="s">
        <v>284</v>
      </c>
      <c r="F143" s="181" t="s">
        <v>285</v>
      </c>
      <c r="G143" s="182" t="s">
        <v>147</v>
      </c>
      <c r="H143" s="183">
        <v>347.23599999999999</v>
      </c>
      <c r="I143" s="184"/>
      <c r="J143" s="185">
        <f t="shared" si="10"/>
        <v>0</v>
      </c>
      <c r="K143" s="181" t="s">
        <v>148</v>
      </c>
      <c r="L143" s="38"/>
      <c r="M143" s="186" t="s">
        <v>5</v>
      </c>
      <c r="N143" s="187" t="s">
        <v>42</v>
      </c>
      <c r="O143" s="39"/>
      <c r="P143" s="188">
        <f t="shared" si="11"/>
        <v>0</v>
      </c>
      <c r="Q143" s="188">
        <v>0</v>
      </c>
      <c r="R143" s="188">
        <f t="shared" si="12"/>
        <v>0</v>
      </c>
      <c r="S143" s="188">
        <v>0</v>
      </c>
      <c r="T143" s="189">
        <f t="shared" si="13"/>
        <v>0</v>
      </c>
      <c r="AR143" s="21" t="s">
        <v>149</v>
      </c>
      <c r="AT143" s="21" t="s">
        <v>144</v>
      </c>
      <c r="AU143" s="21" t="s">
        <v>78</v>
      </c>
      <c r="AY143" s="21" t="s">
        <v>142</v>
      </c>
      <c r="BE143" s="190">
        <f t="shared" si="14"/>
        <v>0</v>
      </c>
      <c r="BF143" s="190">
        <f t="shared" si="15"/>
        <v>0</v>
      </c>
      <c r="BG143" s="190">
        <f t="shared" si="16"/>
        <v>0</v>
      </c>
      <c r="BH143" s="190">
        <f t="shared" si="17"/>
        <v>0</v>
      </c>
      <c r="BI143" s="190">
        <f t="shared" si="18"/>
        <v>0</v>
      </c>
      <c r="BJ143" s="21" t="s">
        <v>76</v>
      </c>
      <c r="BK143" s="190">
        <f t="shared" si="19"/>
        <v>0</v>
      </c>
      <c r="BL143" s="21" t="s">
        <v>149</v>
      </c>
      <c r="BM143" s="21" t="s">
        <v>286</v>
      </c>
    </row>
    <row r="144" spans="2:65" s="1" customFormat="1" ht="38.25" customHeight="1">
      <c r="B144" s="178"/>
      <c r="C144" s="179" t="s">
        <v>287</v>
      </c>
      <c r="D144" s="179" t="s">
        <v>144</v>
      </c>
      <c r="E144" s="180" t="s">
        <v>288</v>
      </c>
      <c r="F144" s="181" t="s">
        <v>289</v>
      </c>
      <c r="G144" s="182" t="s">
        <v>147</v>
      </c>
      <c r="H144" s="183">
        <v>3472.36</v>
      </c>
      <c r="I144" s="184"/>
      <c r="J144" s="185">
        <f t="shared" si="10"/>
        <v>0</v>
      </c>
      <c r="K144" s="181" t="s">
        <v>148</v>
      </c>
      <c r="L144" s="38"/>
      <c r="M144" s="186" t="s">
        <v>5</v>
      </c>
      <c r="N144" s="187" t="s">
        <v>42</v>
      </c>
      <c r="O144" s="39"/>
      <c r="P144" s="188">
        <f t="shared" si="11"/>
        <v>0</v>
      </c>
      <c r="Q144" s="188">
        <v>0</v>
      </c>
      <c r="R144" s="188">
        <f t="shared" si="12"/>
        <v>0</v>
      </c>
      <c r="S144" s="188">
        <v>0</v>
      </c>
      <c r="T144" s="189">
        <f t="shared" si="13"/>
        <v>0</v>
      </c>
      <c r="AR144" s="21" t="s">
        <v>149</v>
      </c>
      <c r="AT144" s="21" t="s">
        <v>144</v>
      </c>
      <c r="AU144" s="21" t="s">
        <v>78</v>
      </c>
      <c r="AY144" s="21" t="s">
        <v>142</v>
      </c>
      <c r="BE144" s="190">
        <f t="shared" si="14"/>
        <v>0</v>
      </c>
      <c r="BF144" s="190">
        <f t="shared" si="15"/>
        <v>0</v>
      </c>
      <c r="BG144" s="190">
        <f t="shared" si="16"/>
        <v>0</v>
      </c>
      <c r="BH144" s="190">
        <f t="shared" si="17"/>
        <v>0</v>
      </c>
      <c r="BI144" s="190">
        <f t="shared" si="18"/>
        <v>0</v>
      </c>
      <c r="BJ144" s="21" t="s">
        <v>76</v>
      </c>
      <c r="BK144" s="190">
        <f t="shared" si="19"/>
        <v>0</v>
      </c>
      <c r="BL144" s="21" t="s">
        <v>149</v>
      </c>
      <c r="BM144" s="21" t="s">
        <v>290</v>
      </c>
    </row>
    <row r="145" spans="2:65" s="1" customFormat="1" ht="38.25" customHeight="1">
      <c r="B145" s="178"/>
      <c r="C145" s="179" t="s">
        <v>291</v>
      </c>
      <c r="D145" s="179" t="s">
        <v>144</v>
      </c>
      <c r="E145" s="180" t="s">
        <v>292</v>
      </c>
      <c r="F145" s="181" t="s">
        <v>293</v>
      </c>
      <c r="G145" s="182" t="s">
        <v>147</v>
      </c>
      <c r="H145" s="183">
        <v>347.23599999999999</v>
      </c>
      <c r="I145" s="184"/>
      <c r="J145" s="185">
        <f t="shared" si="10"/>
        <v>0</v>
      </c>
      <c r="K145" s="181" t="s">
        <v>148</v>
      </c>
      <c r="L145" s="38"/>
      <c r="M145" s="186" t="s">
        <v>5</v>
      </c>
      <c r="N145" s="187" t="s">
        <v>42</v>
      </c>
      <c r="O145" s="39"/>
      <c r="P145" s="188">
        <f t="shared" si="11"/>
        <v>0</v>
      </c>
      <c r="Q145" s="188">
        <v>0</v>
      </c>
      <c r="R145" s="188">
        <f t="shared" si="12"/>
        <v>0</v>
      </c>
      <c r="S145" s="188">
        <v>0</v>
      </c>
      <c r="T145" s="189">
        <f t="shared" si="13"/>
        <v>0</v>
      </c>
      <c r="AR145" s="21" t="s">
        <v>149</v>
      </c>
      <c r="AT145" s="21" t="s">
        <v>144</v>
      </c>
      <c r="AU145" s="21" t="s">
        <v>78</v>
      </c>
      <c r="AY145" s="21" t="s">
        <v>142</v>
      </c>
      <c r="BE145" s="190">
        <f t="shared" si="14"/>
        <v>0</v>
      </c>
      <c r="BF145" s="190">
        <f t="shared" si="15"/>
        <v>0</v>
      </c>
      <c r="BG145" s="190">
        <f t="shared" si="16"/>
        <v>0</v>
      </c>
      <c r="BH145" s="190">
        <f t="shared" si="17"/>
        <v>0</v>
      </c>
      <c r="BI145" s="190">
        <f t="shared" si="18"/>
        <v>0</v>
      </c>
      <c r="BJ145" s="21" t="s">
        <v>76</v>
      </c>
      <c r="BK145" s="190">
        <f t="shared" si="19"/>
        <v>0</v>
      </c>
      <c r="BL145" s="21" t="s">
        <v>149</v>
      </c>
      <c r="BM145" s="21" t="s">
        <v>294</v>
      </c>
    </row>
    <row r="146" spans="2:65" s="1" customFormat="1" ht="16.5" customHeight="1">
      <c r="B146" s="178"/>
      <c r="C146" s="179" t="s">
        <v>295</v>
      </c>
      <c r="D146" s="179" t="s">
        <v>144</v>
      </c>
      <c r="E146" s="180" t="s">
        <v>296</v>
      </c>
      <c r="F146" s="181" t="s">
        <v>297</v>
      </c>
      <c r="G146" s="182" t="s">
        <v>269</v>
      </c>
      <c r="H146" s="183">
        <v>30</v>
      </c>
      <c r="I146" s="184"/>
      <c r="J146" s="185">
        <f t="shared" si="10"/>
        <v>0</v>
      </c>
      <c r="K146" s="181" t="s">
        <v>5</v>
      </c>
      <c r="L146" s="38"/>
      <c r="M146" s="186" t="s">
        <v>5</v>
      </c>
      <c r="N146" s="187" t="s">
        <v>42</v>
      </c>
      <c r="O146" s="39"/>
      <c r="P146" s="188">
        <f t="shared" si="11"/>
        <v>0</v>
      </c>
      <c r="Q146" s="188">
        <v>3.3E-4</v>
      </c>
      <c r="R146" s="188">
        <f t="shared" si="12"/>
        <v>9.8999999999999991E-3</v>
      </c>
      <c r="S146" s="188">
        <v>0</v>
      </c>
      <c r="T146" s="189">
        <f t="shared" si="13"/>
        <v>0</v>
      </c>
      <c r="AR146" s="21" t="s">
        <v>149</v>
      </c>
      <c r="AT146" s="21" t="s">
        <v>144</v>
      </c>
      <c r="AU146" s="21" t="s">
        <v>78</v>
      </c>
      <c r="AY146" s="21" t="s">
        <v>142</v>
      </c>
      <c r="BE146" s="190">
        <f t="shared" si="14"/>
        <v>0</v>
      </c>
      <c r="BF146" s="190">
        <f t="shared" si="15"/>
        <v>0</v>
      </c>
      <c r="BG146" s="190">
        <f t="shared" si="16"/>
        <v>0</v>
      </c>
      <c r="BH146" s="190">
        <f t="shared" si="17"/>
        <v>0</v>
      </c>
      <c r="BI146" s="190">
        <f t="shared" si="18"/>
        <v>0</v>
      </c>
      <c r="BJ146" s="21" t="s">
        <v>76</v>
      </c>
      <c r="BK146" s="190">
        <f t="shared" si="19"/>
        <v>0</v>
      </c>
      <c r="BL146" s="21" t="s">
        <v>149</v>
      </c>
      <c r="BM146" s="21" t="s">
        <v>298</v>
      </c>
    </row>
    <row r="147" spans="2:65" s="1" customFormat="1" ht="25.5" customHeight="1">
      <c r="B147" s="178"/>
      <c r="C147" s="179" t="s">
        <v>299</v>
      </c>
      <c r="D147" s="179" t="s">
        <v>144</v>
      </c>
      <c r="E147" s="180" t="s">
        <v>300</v>
      </c>
      <c r="F147" s="181" t="s">
        <v>301</v>
      </c>
      <c r="G147" s="182" t="s">
        <v>167</v>
      </c>
      <c r="H147" s="183">
        <v>8.1210000000000004</v>
      </c>
      <c r="I147" s="184"/>
      <c r="J147" s="185">
        <f t="shared" si="10"/>
        <v>0</v>
      </c>
      <c r="K147" s="181" t="s">
        <v>148</v>
      </c>
      <c r="L147" s="38"/>
      <c r="M147" s="186" t="s">
        <v>5</v>
      </c>
      <c r="N147" s="187" t="s">
        <v>42</v>
      </c>
      <c r="O147" s="39"/>
      <c r="P147" s="188">
        <f t="shared" si="11"/>
        <v>0</v>
      </c>
      <c r="Q147" s="188">
        <v>0</v>
      </c>
      <c r="R147" s="188">
        <f t="shared" si="12"/>
        <v>0</v>
      </c>
      <c r="S147" s="188">
        <v>1.2999999999999999E-2</v>
      </c>
      <c r="T147" s="189">
        <f t="shared" si="13"/>
        <v>0.105573</v>
      </c>
      <c r="AR147" s="21" t="s">
        <v>149</v>
      </c>
      <c r="AT147" s="21" t="s">
        <v>144</v>
      </c>
      <c r="AU147" s="21" t="s">
        <v>78</v>
      </c>
      <c r="AY147" s="21" t="s">
        <v>142</v>
      </c>
      <c r="BE147" s="190">
        <f t="shared" si="14"/>
        <v>0</v>
      </c>
      <c r="BF147" s="190">
        <f t="shared" si="15"/>
        <v>0</v>
      </c>
      <c r="BG147" s="190">
        <f t="shared" si="16"/>
        <v>0</v>
      </c>
      <c r="BH147" s="190">
        <f t="shared" si="17"/>
        <v>0</v>
      </c>
      <c r="BI147" s="190">
        <f t="shared" si="18"/>
        <v>0</v>
      </c>
      <c r="BJ147" s="21" t="s">
        <v>76</v>
      </c>
      <c r="BK147" s="190">
        <f t="shared" si="19"/>
        <v>0</v>
      </c>
      <c r="BL147" s="21" t="s">
        <v>149</v>
      </c>
      <c r="BM147" s="21" t="s">
        <v>302</v>
      </c>
    </row>
    <row r="148" spans="2:65" s="1" customFormat="1" ht="51" customHeight="1">
      <c r="B148" s="178"/>
      <c r="C148" s="179" t="s">
        <v>303</v>
      </c>
      <c r="D148" s="179" t="s">
        <v>144</v>
      </c>
      <c r="E148" s="180" t="s">
        <v>304</v>
      </c>
      <c r="F148" s="181" t="s">
        <v>305</v>
      </c>
      <c r="G148" s="182" t="s">
        <v>147</v>
      </c>
      <c r="H148" s="183">
        <v>28.4</v>
      </c>
      <c r="I148" s="184"/>
      <c r="J148" s="185">
        <f t="shared" si="10"/>
        <v>0</v>
      </c>
      <c r="K148" s="181" t="s">
        <v>148</v>
      </c>
      <c r="L148" s="38"/>
      <c r="M148" s="186" t="s">
        <v>5</v>
      </c>
      <c r="N148" s="187" t="s">
        <v>42</v>
      </c>
      <c r="O148" s="39"/>
      <c r="P148" s="188">
        <f t="shared" si="11"/>
        <v>0</v>
      </c>
      <c r="Q148" s="188">
        <v>0</v>
      </c>
      <c r="R148" s="188">
        <f t="shared" si="12"/>
        <v>0</v>
      </c>
      <c r="S148" s="188">
        <v>0</v>
      </c>
      <c r="T148" s="189">
        <f t="shared" si="13"/>
        <v>0</v>
      </c>
      <c r="AR148" s="21" t="s">
        <v>149</v>
      </c>
      <c r="AT148" s="21" t="s">
        <v>144</v>
      </c>
      <c r="AU148" s="21" t="s">
        <v>78</v>
      </c>
      <c r="AY148" s="21" t="s">
        <v>142</v>
      </c>
      <c r="BE148" s="190">
        <f t="shared" si="14"/>
        <v>0</v>
      </c>
      <c r="BF148" s="190">
        <f t="shared" si="15"/>
        <v>0</v>
      </c>
      <c r="BG148" s="190">
        <f t="shared" si="16"/>
        <v>0</v>
      </c>
      <c r="BH148" s="190">
        <f t="shared" si="17"/>
        <v>0</v>
      </c>
      <c r="BI148" s="190">
        <f t="shared" si="18"/>
        <v>0</v>
      </c>
      <c r="BJ148" s="21" t="s">
        <v>76</v>
      </c>
      <c r="BK148" s="190">
        <f t="shared" si="19"/>
        <v>0</v>
      </c>
      <c r="BL148" s="21" t="s">
        <v>149</v>
      </c>
      <c r="BM148" s="21" t="s">
        <v>306</v>
      </c>
    </row>
    <row r="149" spans="2:65" s="11" customFormat="1" ht="29.85" customHeight="1">
      <c r="B149" s="165"/>
      <c r="D149" s="166" t="s">
        <v>70</v>
      </c>
      <c r="E149" s="176" t="s">
        <v>307</v>
      </c>
      <c r="F149" s="176" t="s">
        <v>308</v>
      </c>
      <c r="I149" s="168"/>
      <c r="J149" s="177">
        <f>BK149</f>
        <v>0</v>
      </c>
      <c r="L149" s="165"/>
      <c r="M149" s="170"/>
      <c r="N149" s="171"/>
      <c r="O149" s="171"/>
      <c r="P149" s="172">
        <f>SUM(P150:P154)</f>
        <v>0</v>
      </c>
      <c r="Q149" s="171"/>
      <c r="R149" s="172">
        <f>SUM(R150:R154)</f>
        <v>0</v>
      </c>
      <c r="S149" s="171"/>
      <c r="T149" s="173">
        <f>SUM(T150:T154)</f>
        <v>0</v>
      </c>
      <c r="AR149" s="166" t="s">
        <v>76</v>
      </c>
      <c r="AT149" s="174" t="s">
        <v>70</v>
      </c>
      <c r="AU149" s="174" t="s">
        <v>76</v>
      </c>
      <c r="AY149" s="166" t="s">
        <v>142</v>
      </c>
      <c r="BK149" s="175">
        <f>SUM(BK150:BK154)</f>
        <v>0</v>
      </c>
    </row>
    <row r="150" spans="2:65" s="1" customFormat="1" ht="25.5" customHeight="1">
      <c r="B150" s="178"/>
      <c r="C150" s="179" t="s">
        <v>309</v>
      </c>
      <c r="D150" s="179" t="s">
        <v>144</v>
      </c>
      <c r="E150" s="180" t="s">
        <v>310</v>
      </c>
      <c r="F150" s="181" t="s">
        <v>311</v>
      </c>
      <c r="G150" s="182" t="s">
        <v>209</v>
      </c>
      <c r="H150" s="183">
        <v>26.344000000000001</v>
      </c>
      <c r="I150" s="184"/>
      <c r="J150" s="185">
        <f>ROUND(I150*H150,2)</f>
        <v>0</v>
      </c>
      <c r="K150" s="181" t="s">
        <v>312</v>
      </c>
      <c r="L150" s="38"/>
      <c r="M150" s="186" t="s">
        <v>5</v>
      </c>
      <c r="N150" s="187" t="s">
        <v>42</v>
      </c>
      <c r="O150" s="39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AR150" s="21" t="s">
        <v>149</v>
      </c>
      <c r="AT150" s="21" t="s">
        <v>144</v>
      </c>
      <c r="AU150" s="21" t="s">
        <v>78</v>
      </c>
      <c r="AY150" s="21" t="s">
        <v>142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21" t="s">
        <v>76</v>
      </c>
      <c r="BK150" s="190">
        <f>ROUND(I150*H150,2)</f>
        <v>0</v>
      </c>
      <c r="BL150" s="21" t="s">
        <v>149</v>
      </c>
      <c r="BM150" s="21" t="s">
        <v>313</v>
      </c>
    </row>
    <row r="151" spans="2:65" s="1" customFormat="1" ht="25.5" customHeight="1">
      <c r="B151" s="178"/>
      <c r="C151" s="179" t="s">
        <v>314</v>
      </c>
      <c r="D151" s="179" t="s">
        <v>144</v>
      </c>
      <c r="E151" s="180" t="s">
        <v>315</v>
      </c>
      <c r="F151" s="181" t="s">
        <v>316</v>
      </c>
      <c r="G151" s="182" t="s">
        <v>209</v>
      </c>
      <c r="H151" s="183">
        <v>26.344000000000001</v>
      </c>
      <c r="I151" s="184"/>
      <c r="J151" s="185">
        <f>ROUND(I151*H151,2)</f>
        <v>0</v>
      </c>
      <c r="K151" s="181" t="s">
        <v>312</v>
      </c>
      <c r="L151" s="38"/>
      <c r="M151" s="186" t="s">
        <v>5</v>
      </c>
      <c r="N151" s="187" t="s">
        <v>42</v>
      </c>
      <c r="O151" s="39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AR151" s="21" t="s">
        <v>149</v>
      </c>
      <c r="AT151" s="21" t="s">
        <v>144</v>
      </c>
      <c r="AU151" s="21" t="s">
        <v>78</v>
      </c>
      <c r="AY151" s="21" t="s">
        <v>142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21" t="s">
        <v>76</v>
      </c>
      <c r="BK151" s="190">
        <f>ROUND(I151*H151,2)</f>
        <v>0</v>
      </c>
      <c r="BL151" s="21" t="s">
        <v>149</v>
      </c>
      <c r="BM151" s="21" t="s">
        <v>317</v>
      </c>
    </row>
    <row r="152" spans="2:65" s="1" customFormat="1" ht="25.5" customHeight="1">
      <c r="B152" s="178"/>
      <c r="C152" s="179" t="s">
        <v>318</v>
      </c>
      <c r="D152" s="179" t="s">
        <v>144</v>
      </c>
      <c r="E152" s="180" t="s">
        <v>319</v>
      </c>
      <c r="F152" s="181" t="s">
        <v>320</v>
      </c>
      <c r="G152" s="182" t="s">
        <v>209</v>
      </c>
      <c r="H152" s="183">
        <v>500.536</v>
      </c>
      <c r="I152" s="184"/>
      <c r="J152" s="185">
        <f>ROUND(I152*H152,2)</f>
        <v>0</v>
      </c>
      <c r="K152" s="181" t="s">
        <v>312</v>
      </c>
      <c r="L152" s="38"/>
      <c r="M152" s="186" t="s">
        <v>5</v>
      </c>
      <c r="N152" s="187" t="s">
        <v>42</v>
      </c>
      <c r="O152" s="39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AR152" s="21" t="s">
        <v>149</v>
      </c>
      <c r="AT152" s="21" t="s">
        <v>144</v>
      </c>
      <c r="AU152" s="21" t="s">
        <v>78</v>
      </c>
      <c r="AY152" s="21" t="s">
        <v>142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21" t="s">
        <v>76</v>
      </c>
      <c r="BK152" s="190">
        <f>ROUND(I152*H152,2)</f>
        <v>0</v>
      </c>
      <c r="BL152" s="21" t="s">
        <v>149</v>
      </c>
      <c r="BM152" s="21" t="s">
        <v>321</v>
      </c>
    </row>
    <row r="153" spans="2:65" s="1" customFormat="1" ht="25.5" customHeight="1">
      <c r="B153" s="178"/>
      <c r="C153" s="179" t="s">
        <v>322</v>
      </c>
      <c r="D153" s="179" t="s">
        <v>144</v>
      </c>
      <c r="E153" s="180" t="s">
        <v>323</v>
      </c>
      <c r="F153" s="181" t="s">
        <v>324</v>
      </c>
      <c r="G153" s="182" t="s">
        <v>209</v>
      </c>
      <c r="H153" s="183">
        <v>3.0579999999999998</v>
      </c>
      <c r="I153" s="184"/>
      <c r="J153" s="185">
        <f>ROUND(I153*H153,2)</f>
        <v>0</v>
      </c>
      <c r="K153" s="181" t="s">
        <v>148</v>
      </c>
      <c r="L153" s="38"/>
      <c r="M153" s="186" t="s">
        <v>5</v>
      </c>
      <c r="N153" s="187" t="s">
        <v>42</v>
      </c>
      <c r="O153" s="39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AR153" s="21" t="s">
        <v>149</v>
      </c>
      <c r="AT153" s="21" t="s">
        <v>144</v>
      </c>
      <c r="AU153" s="21" t="s">
        <v>78</v>
      </c>
      <c r="AY153" s="21" t="s">
        <v>142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21" t="s">
        <v>76</v>
      </c>
      <c r="BK153" s="190">
        <f>ROUND(I153*H153,2)</f>
        <v>0</v>
      </c>
      <c r="BL153" s="21" t="s">
        <v>149</v>
      </c>
      <c r="BM153" s="21" t="s">
        <v>325</v>
      </c>
    </row>
    <row r="154" spans="2:65" s="1" customFormat="1" ht="16.5" customHeight="1">
      <c r="B154" s="178"/>
      <c r="C154" s="179" t="s">
        <v>326</v>
      </c>
      <c r="D154" s="179" t="s">
        <v>144</v>
      </c>
      <c r="E154" s="180" t="s">
        <v>327</v>
      </c>
      <c r="F154" s="181" t="s">
        <v>328</v>
      </c>
      <c r="G154" s="182" t="s">
        <v>209</v>
      </c>
      <c r="H154" s="183">
        <v>23.286000000000001</v>
      </c>
      <c r="I154" s="184"/>
      <c r="J154" s="185">
        <f>ROUND(I154*H154,2)</f>
        <v>0</v>
      </c>
      <c r="K154" s="181" t="s">
        <v>312</v>
      </c>
      <c r="L154" s="38"/>
      <c r="M154" s="186" t="s">
        <v>5</v>
      </c>
      <c r="N154" s="187" t="s">
        <v>42</v>
      </c>
      <c r="O154" s="39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AR154" s="21" t="s">
        <v>149</v>
      </c>
      <c r="AT154" s="21" t="s">
        <v>144</v>
      </c>
      <c r="AU154" s="21" t="s">
        <v>78</v>
      </c>
      <c r="AY154" s="21" t="s">
        <v>142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21" t="s">
        <v>76</v>
      </c>
      <c r="BK154" s="190">
        <f>ROUND(I154*H154,2)</f>
        <v>0</v>
      </c>
      <c r="BL154" s="21" t="s">
        <v>149</v>
      </c>
      <c r="BM154" s="21" t="s">
        <v>329</v>
      </c>
    </row>
    <row r="155" spans="2:65" s="11" customFormat="1" ht="29.85" customHeight="1">
      <c r="B155" s="165"/>
      <c r="D155" s="166" t="s">
        <v>70</v>
      </c>
      <c r="E155" s="176" t="s">
        <v>330</v>
      </c>
      <c r="F155" s="176" t="s">
        <v>331</v>
      </c>
      <c r="I155" s="168"/>
      <c r="J155" s="177">
        <f>BK155</f>
        <v>0</v>
      </c>
      <c r="L155" s="165"/>
      <c r="M155" s="170"/>
      <c r="N155" s="171"/>
      <c r="O155" s="171"/>
      <c r="P155" s="172">
        <f>P156</f>
        <v>0</v>
      </c>
      <c r="Q155" s="171"/>
      <c r="R155" s="172">
        <f>R156</f>
        <v>0</v>
      </c>
      <c r="S155" s="171"/>
      <c r="T155" s="173">
        <f>T156</f>
        <v>0</v>
      </c>
      <c r="AR155" s="166" t="s">
        <v>76</v>
      </c>
      <c r="AT155" s="174" t="s">
        <v>70</v>
      </c>
      <c r="AU155" s="174" t="s">
        <v>76</v>
      </c>
      <c r="AY155" s="166" t="s">
        <v>142</v>
      </c>
      <c r="BK155" s="175">
        <f>BK156</f>
        <v>0</v>
      </c>
    </row>
    <row r="156" spans="2:65" s="1" customFormat="1" ht="38.25" customHeight="1">
      <c r="B156" s="178"/>
      <c r="C156" s="179" t="s">
        <v>332</v>
      </c>
      <c r="D156" s="179" t="s">
        <v>144</v>
      </c>
      <c r="E156" s="180" t="s">
        <v>333</v>
      </c>
      <c r="F156" s="181" t="s">
        <v>334</v>
      </c>
      <c r="G156" s="182" t="s">
        <v>209</v>
      </c>
      <c r="H156" s="183">
        <v>31.614000000000001</v>
      </c>
      <c r="I156" s="184"/>
      <c r="J156" s="185">
        <f>ROUND(I156*H156,2)</f>
        <v>0</v>
      </c>
      <c r="K156" s="181" t="s">
        <v>148</v>
      </c>
      <c r="L156" s="38"/>
      <c r="M156" s="186" t="s">
        <v>5</v>
      </c>
      <c r="N156" s="187" t="s">
        <v>42</v>
      </c>
      <c r="O156" s="39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AR156" s="21" t="s">
        <v>149</v>
      </c>
      <c r="AT156" s="21" t="s">
        <v>144</v>
      </c>
      <c r="AU156" s="21" t="s">
        <v>78</v>
      </c>
      <c r="AY156" s="21" t="s">
        <v>142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21" t="s">
        <v>76</v>
      </c>
      <c r="BK156" s="190">
        <f>ROUND(I156*H156,2)</f>
        <v>0</v>
      </c>
      <c r="BL156" s="21" t="s">
        <v>149</v>
      </c>
      <c r="BM156" s="21" t="s">
        <v>335</v>
      </c>
    </row>
    <row r="157" spans="2:65" s="11" customFormat="1" ht="37.35" customHeight="1">
      <c r="B157" s="165"/>
      <c r="D157" s="166" t="s">
        <v>70</v>
      </c>
      <c r="E157" s="167" t="s">
        <v>336</v>
      </c>
      <c r="F157" s="167" t="s">
        <v>337</v>
      </c>
      <c r="I157" s="168"/>
      <c r="J157" s="169">
        <f>BK157</f>
        <v>0</v>
      </c>
      <c r="L157" s="165"/>
      <c r="M157" s="170"/>
      <c r="N157" s="171"/>
      <c r="O157" s="171"/>
      <c r="P157" s="172">
        <f>P158</f>
        <v>0</v>
      </c>
      <c r="Q157" s="171"/>
      <c r="R157" s="172">
        <f>R158</f>
        <v>0</v>
      </c>
      <c r="S157" s="171"/>
      <c r="T157" s="173">
        <f>T158</f>
        <v>0</v>
      </c>
      <c r="AR157" s="166" t="s">
        <v>160</v>
      </c>
      <c r="AT157" s="174" t="s">
        <v>70</v>
      </c>
      <c r="AU157" s="174" t="s">
        <v>71</v>
      </c>
      <c r="AY157" s="166" t="s">
        <v>142</v>
      </c>
      <c r="BK157" s="175">
        <f>BK158</f>
        <v>0</v>
      </c>
    </row>
    <row r="158" spans="2:65" s="11" customFormat="1" ht="19.899999999999999" customHeight="1">
      <c r="B158" s="165"/>
      <c r="D158" s="166" t="s">
        <v>70</v>
      </c>
      <c r="E158" s="176" t="s">
        <v>338</v>
      </c>
      <c r="F158" s="176" t="s">
        <v>339</v>
      </c>
      <c r="I158" s="168"/>
      <c r="J158" s="177">
        <f>BK158</f>
        <v>0</v>
      </c>
      <c r="L158" s="165"/>
      <c r="M158" s="170"/>
      <c r="N158" s="171"/>
      <c r="O158" s="171"/>
      <c r="P158" s="172">
        <f>P159</f>
        <v>0</v>
      </c>
      <c r="Q158" s="171"/>
      <c r="R158" s="172">
        <f>R159</f>
        <v>0</v>
      </c>
      <c r="S158" s="171"/>
      <c r="T158" s="173">
        <f>T159</f>
        <v>0</v>
      </c>
      <c r="AR158" s="166" t="s">
        <v>160</v>
      </c>
      <c r="AT158" s="174" t="s">
        <v>70</v>
      </c>
      <c r="AU158" s="174" t="s">
        <v>76</v>
      </c>
      <c r="AY158" s="166" t="s">
        <v>142</v>
      </c>
      <c r="BK158" s="175">
        <f>BK159</f>
        <v>0</v>
      </c>
    </row>
    <row r="159" spans="2:65" s="1" customFormat="1" ht="16.5" customHeight="1">
      <c r="B159" s="178"/>
      <c r="C159" s="179" t="s">
        <v>340</v>
      </c>
      <c r="D159" s="179" t="s">
        <v>144</v>
      </c>
      <c r="E159" s="180" t="s">
        <v>341</v>
      </c>
      <c r="F159" s="181" t="s">
        <v>342</v>
      </c>
      <c r="G159" s="182" t="s">
        <v>343</v>
      </c>
      <c r="H159" s="183">
        <v>1</v>
      </c>
      <c r="I159" s="184"/>
      <c r="J159" s="185">
        <f>ROUND(I159*H159,2)</f>
        <v>0</v>
      </c>
      <c r="K159" s="181" t="s">
        <v>148</v>
      </c>
      <c r="L159" s="38"/>
      <c r="M159" s="186" t="s">
        <v>5</v>
      </c>
      <c r="N159" s="201" t="s">
        <v>42</v>
      </c>
      <c r="O159" s="20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AR159" s="21" t="s">
        <v>344</v>
      </c>
      <c r="AT159" s="21" t="s">
        <v>144</v>
      </c>
      <c r="AU159" s="21" t="s">
        <v>78</v>
      </c>
      <c r="AY159" s="21" t="s">
        <v>142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21" t="s">
        <v>76</v>
      </c>
      <c r="BK159" s="190">
        <f>ROUND(I159*H159,2)</f>
        <v>0</v>
      </c>
      <c r="BL159" s="21" t="s">
        <v>344</v>
      </c>
      <c r="BM159" s="21" t="s">
        <v>345</v>
      </c>
    </row>
    <row r="160" spans="2:65" s="1" customFormat="1" ht="6.95" customHeight="1">
      <c r="B160" s="53"/>
      <c r="C160" s="54"/>
      <c r="D160" s="54"/>
      <c r="E160" s="54"/>
      <c r="F160" s="54"/>
      <c r="G160" s="54"/>
      <c r="H160" s="54"/>
      <c r="I160" s="131"/>
      <c r="J160" s="54"/>
      <c r="K160" s="54"/>
      <c r="L160" s="38"/>
    </row>
  </sheetData>
  <autoFilter ref="C100:K159"/>
  <mergeCells count="16">
    <mergeCell ref="L2:V2"/>
    <mergeCell ref="E87:H87"/>
    <mergeCell ref="E91:H91"/>
    <mergeCell ref="E89:H89"/>
    <mergeCell ref="E93:H93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4"/>
  <sheetViews>
    <sheetView showGridLines="0" workbookViewId="0">
      <pane ySplit="1" topLeftCell="A7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4"/>
      <c r="C1" s="104"/>
      <c r="D1" s="105" t="s">
        <v>1</v>
      </c>
      <c r="E1" s="104"/>
      <c r="F1" s="106" t="s">
        <v>96</v>
      </c>
      <c r="G1" s="334" t="s">
        <v>97</v>
      </c>
      <c r="H1" s="334"/>
      <c r="I1" s="107"/>
      <c r="J1" s="106" t="s">
        <v>98</v>
      </c>
      <c r="K1" s="105" t="s">
        <v>99</v>
      </c>
      <c r="L1" s="106" t="s">
        <v>100</v>
      </c>
      <c r="M1" s="106"/>
      <c r="N1" s="106"/>
      <c r="O1" s="106"/>
      <c r="P1" s="106"/>
      <c r="Q1" s="106"/>
      <c r="R1" s="106"/>
      <c r="S1" s="106"/>
      <c r="T1" s="10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89</v>
      </c>
    </row>
    <row r="3" spans="1:70" ht="6.95" customHeight="1">
      <c r="B3" s="22"/>
      <c r="C3" s="23"/>
      <c r="D3" s="23"/>
      <c r="E3" s="23"/>
      <c r="F3" s="23"/>
      <c r="G3" s="23"/>
      <c r="H3" s="23"/>
      <c r="I3" s="108"/>
      <c r="J3" s="23"/>
      <c r="K3" s="24"/>
      <c r="AT3" s="21" t="s">
        <v>78</v>
      </c>
    </row>
    <row r="4" spans="1:70" ht="36.950000000000003" customHeight="1">
      <c r="B4" s="25"/>
      <c r="C4" s="26"/>
      <c r="D4" s="27" t="s">
        <v>101</v>
      </c>
      <c r="E4" s="26"/>
      <c r="F4" s="26"/>
      <c r="G4" s="26"/>
      <c r="H4" s="26"/>
      <c r="I4" s="109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9"/>
      <c r="J5" s="26"/>
      <c r="K5" s="28"/>
    </row>
    <row r="6" spans="1:70">
      <c r="B6" s="25"/>
      <c r="C6" s="26"/>
      <c r="D6" s="34" t="s">
        <v>19</v>
      </c>
      <c r="E6" s="26"/>
      <c r="F6" s="26"/>
      <c r="G6" s="26"/>
      <c r="H6" s="26"/>
      <c r="I6" s="109"/>
      <c r="J6" s="26"/>
      <c r="K6" s="28"/>
    </row>
    <row r="7" spans="1:70" ht="16.5" customHeight="1">
      <c r="B7" s="25"/>
      <c r="C7" s="26"/>
      <c r="D7" s="26"/>
      <c r="E7" s="325" t="str">
        <f>'Rekapitulace stavby'!K6</f>
        <v>Areál pivovaru Kolín - veřejné osvětlení</v>
      </c>
      <c r="F7" s="326"/>
      <c r="G7" s="326"/>
      <c r="H7" s="326"/>
      <c r="I7" s="109"/>
      <c r="J7" s="26"/>
      <c r="K7" s="28"/>
    </row>
    <row r="8" spans="1:70">
      <c r="B8" s="25"/>
      <c r="C8" s="26"/>
      <c r="D8" s="34" t="s">
        <v>102</v>
      </c>
      <c r="E8" s="26"/>
      <c r="F8" s="26"/>
      <c r="G8" s="26"/>
      <c r="H8" s="26"/>
      <c r="I8" s="109"/>
      <c r="J8" s="26"/>
      <c r="K8" s="28"/>
    </row>
    <row r="9" spans="1:70" ht="16.5" customHeight="1">
      <c r="B9" s="25"/>
      <c r="C9" s="26"/>
      <c r="D9" s="26"/>
      <c r="E9" s="325" t="s">
        <v>103</v>
      </c>
      <c r="F9" s="294"/>
      <c r="G9" s="294"/>
      <c r="H9" s="294"/>
      <c r="I9" s="109"/>
      <c r="J9" s="26"/>
      <c r="K9" s="28"/>
    </row>
    <row r="10" spans="1:70">
      <c r="B10" s="25"/>
      <c r="C10" s="26"/>
      <c r="D10" s="34" t="s">
        <v>104</v>
      </c>
      <c r="E10" s="26"/>
      <c r="F10" s="26"/>
      <c r="G10" s="26"/>
      <c r="H10" s="26"/>
      <c r="I10" s="109"/>
      <c r="J10" s="26"/>
      <c r="K10" s="28"/>
    </row>
    <row r="11" spans="1:70" s="1" customFormat="1" ht="16.5" customHeight="1">
      <c r="B11" s="38"/>
      <c r="C11" s="39"/>
      <c r="D11" s="39"/>
      <c r="E11" s="319" t="s">
        <v>105</v>
      </c>
      <c r="F11" s="327"/>
      <c r="G11" s="327"/>
      <c r="H11" s="327"/>
      <c r="I11" s="110"/>
      <c r="J11" s="39"/>
      <c r="K11" s="42"/>
    </row>
    <row r="12" spans="1:70" s="1" customFormat="1">
      <c r="B12" s="38"/>
      <c r="C12" s="39"/>
      <c r="D12" s="34" t="s">
        <v>106</v>
      </c>
      <c r="E12" s="39"/>
      <c r="F12" s="39"/>
      <c r="G12" s="39"/>
      <c r="H12" s="39"/>
      <c r="I12" s="110"/>
      <c r="J12" s="39"/>
      <c r="K12" s="42"/>
    </row>
    <row r="13" spans="1:70" s="1" customFormat="1" ht="36.950000000000003" customHeight="1">
      <c r="B13" s="38"/>
      <c r="C13" s="39"/>
      <c r="D13" s="39"/>
      <c r="E13" s="328" t="s">
        <v>346</v>
      </c>
      <c r="F13" s="327"/>
      <c r="G13" s="327"/>
      <c r="H13" s="327"/>
      <c r="I13" s="110"/>
      <c r="J13" s="39"/>
      <c r="K13" s="42"/>
    </row>
    <row r="14" spans="1:70" s="1" customFormat="1" ht="13.5">
      <c r="B14" s="38"/>
      <c r="C14" s="39"/>
      <c r="D14" s="39"/>
      <c r="E14" s="39"/>
      <c r="F14" s="39"/>
      <c r="G14" s="39"/>
      <c r="H14" s="39"/>
      <c r="I14" s="110"/>
      <c r="J14" s="39"/>
      <c r="K14" s="42"/>
    </row>
    <row r="15" spans="1:70" s="1" customFormat="1" ht="14.45" customHeight="1">
      <c r="B15" s="38"/>
      <c r="C15" s="39"/>
      <c r="D15" s="34" t="s">
        <v>21</v>
      </c>
      <c r="E15" s="39"/>
      <c r="F15" s="32" t="s">
        <v>5</v>
      </c>
      <c r="G15" s="39"/>
      <c r="H15" s="39"/>
      <c r="I15" s="111" t="s">
        <v>22</v>
      </c>
      <c r="J15" s="32" t="s">
        <v>5</v>
      </c>
      <c r="K15" s="42"/>
    </row>
    <row r="16" spans="1:70" s="1" customFormat="1" ht="14.45" customHeight="1">
      <c r="B16" s="38"/>
      <c r="C16" s="39"/>
      <c r="D16" s="34" t="s">
        <v>23</v>
      </c>
      <c r="E16" s="39"/>
      <c r="F16" s="32" t="s">
        <v>24</v>
      </c>
      <c r="G16" s="39"/>
      <c r="H16" s="39"/>
      <c r="I16" s="111" t="s">
        <v>25</v>
      </c>
      <c r="J16" s="112" t="str">
        <f>'Rekapitulace stavby'!AN8</f>
        <v>24. 8. 2018</v>
      </c>
      <c r="K16" s="42"/>
    </row>
    <row r="17" spans="2:11" s="1" customFormat="1" ht="10.9" customHeight="1">
      <c r="B17" s="38"/>
      <c r="C17" s="39"/>
      <c r="D17" s="39"/>
      <c r="E17" s="39"/>
      <c r="F17" s="39"/>
      <c r="G17" s="39"/>
      <c r="H17" s="39"/>
      <c r="I17" s="110"/>
      <c r="J17" s="39"/>
      <c r="K17" s="42"/>
    </row>
    <row r="18" spans="2:11" s="1" customFormat="1" ht="14.45" customHeight="1">
      <c r="B18" s="38"/>
      <c r="C18" s="39"/>
      <c r="D18" s="34" t="s">
        <v>27</v>
      </c>
      <c r="E18" s="39"/>
      <c r="F18" s="39"/>
      <c r="G18" s="39"/>
      <c r="H18" s="39"/>
      <c r="I18" s="111" t="s">
        <v>28</v>
      </c>
      <c r="J18" s="32" t="s">
        <v>5</v>
      </c>
      <c r="K18" s="42"/>
    </row>
    <row r="19" spans="2:11" s="1" customFormat="1" ht="18" customHeight="1">
      <c r="B19" s="38"/>
      <c r="C19" s="39"/>
      <c r="D19" s="39"/>
      <c r="E19" s="32" t="s">
        <v>29</v>
      </c>
      <c r="F19" s="39"/>
      <c r="G19" s="39"/>
      <c r="H19" s="39"/>
      <c r="I19" s="111" t="s">
        <v>30</v>
      </c>
      <c r="J19" s="32" t="s">
        <v>5</v>
      </c>
      <c r="K19" s="42"/>
    </row>
    <row r="20" spans="2:11" s="1" customFormat="1" ht="6.95" customHeight="1">
      <c r="B20" s="38"/>
      <c r="C20" s="39"/>
      <c r="D20" s="39"/>
      <c r="E20" s="39"/>
      <c r="F20" s="39"/>
      <c r="G20" s="39"/>
      <c r="H20" s="39"/>
      <c r="I20" s="110"/>
      <c r="J20" s="39"/>
      <c r="K20" s="42"/>
    </row>
    <row r="21" spans="2:11" s="1" customFormat="1" ht="14.45" customHeight="1">
      <c r="B21" s="38"/>
      <c r="C21" s="39"/>
      <c r="D21" s="34" t="s">
        <v>31</v>
      </c>
      <c r="E21" s="39"/>
      <c r="F21" s="39"/>
      <c r="G21" s="39"/>
      <c r="H21" s="39"/>
      <c r="I21" s="111" t="s">
        <v>28</v>
      </c>
      <c r="J21" s="32" t="str">
        <f>IF('Rekapitulace stavby'!AN13="Vyplň údaj","",IF('Rekapitulace stavby'!AN13="","",'Rekapitulace stavby'!AN13))</f>
        <v/>
      </c>
      <c r="K21" s="42"/>
    </row>
    <row r="22" spans="2:11" s="1" customFormat="1" ht="18" customHeight="1">
      <c r="B22" s="38"/>
      <c r="C22" s="39"/>
      <c r="D22" s="39"/>
      <c r="E22" s="32" t="str">
        <f>IF('Rekapitulace stavby'!E14="Vyplň údaj","",IF('Rekapitulace stavby'!E14="","",'Rekapitulace stavby'!E14))</f>
        <v/>
      </c>
      <c r="F22" s="39"/>
      <c r="G22" s="39"/>
      <c r="H22" s="39"/>
      <c r="I22" s="111" t="s">
        <v>30</v>
      </c>
      <c r="J22" s="32" t="str">
        <f>IF('Rekapitulace stavby'!AN14="Vyplň údaj","",IF('Rekapitulace stavby'!AN14="","",'Rekapitulace stavby'!AN14))</f>
        <v/>
      </c>
      <c r="K22" s="42"/>
    </row>
    <row r="23" spans="2:11" s="1" customFormat="1" ht="6.95" customHeight="1">
      <c r="B23" s="38"/>
      <c r="C23" s="39"/>
      <c r="D23" s="39"/>
      <c r="E23" s="39"/>
      <c r="F23" s="39"/>
      <c r="G23" s="39"/>
      <c r="H23" s="39"/>
      <c r="I23" s="110"/>
      <c r="J23" s="39"/>
      <c r="K23" s="42"/>
    </row>
    <row r="24" spans="2:11" s="1" customFormat="1" ht="14.45" customHeight="1">
      <c r="B24" s="38"/>
      <c r="C24" s="39"/>
      <c r="D24" s="34" t="s">
        <v>33</v>
      </c>
      <c r="E24" s="39"/>
      <c r="F24" s="39"/>
      <c r="G24" s="39"/>
      <c r="H24" s="39"/>
      <c r="I24" s="111" t="s">
        <v>28</v>
      </c>
      <c r="J24" s="32" t="s">
        <v>5</v>
      </c>
      <c r="K24" s="42"/>
    </row>
    <row r="25" spans="2:11" s="1" customFormat="1" ht="18" customHeight="1">
      <c r="B25" s="38"/>
      <c r="C25" s="39"/>
      <c r="D25" s="39"/>
      <c r="E25" s="32" t="s">
        <v>34</v>
      </c>
      <c r="F25" s="39"/>
      <c r="G25" s="39"/>
      <c r="H25" s="39"/>
      <c r="I25" s="111" t="s">
        <v>30</v>
      </c>
      <c r="J25" s="32" t="s">
        <v>5</v>
      </c>
      <c r="K25" s="42"/>
    </row>
    <row r="26" spans="2:11" s="1" customFormat="1" ht="6.95" customHeight="1">
      <c r="B26" s="38"/>
      <c r="C26" s="39"/>
      <c r="D26" s="39"/>
      <c r="E26" s="39"/>
      <c r="F26" s="39"/>
      <c r="G26" s="39"/>
      <c r="H26" s="39"/>
      <c r="I26" s="110"/>
      <c r="J26" s="39"/>
      <c r="K26" s="42"/>
    </row>
    <row r="27" spans="2:11" s="1" customFormat="1" ht="14.45" customHeight="1">
      <c r="B27" s="38"/>
      <c r="C27" s="39"/>
      <c r="D27" s="34" t="s">
        <v>36</v>
      </c>
      <c r="E27" s="39"/>
      <c r="F27" s="39"/>
      <c r="G27" s="39"/>
      <c r="H27" s="39"/>
      <c r="I27" s="110"/>
      <c r="J27" s="39"/>
      <c r="K27" s="42"/>
    </row>
    <row r="28" spans="2:11" s="7" customFormat="1" ht="16.5" customHeight="1">
      <c r="B28" s="113"/>
      <c r="C28" s="114"/>
      <c r="D28" s="114"/>
      <c r="E28" s="306" t="s">
        <v>5</v>
      </c>
      <c r="F28" s="306"/>
      <c r="G28" s="306"/>
      <c r="H28" s="306"/>
      <c r="I28" s="115"/>
      <c r="J28" s="114"/>
      <c r="K28" s="116"/>
    </row>
    <row r="29" spans="2:11" s="1" customFormat="1" ht="6.95" customHeight="1">
      <c r="B29" s="38"/>
      <c r="C29" s="39"/>
      <c r="D29" s="39"/>
      <c r="E29" s="39"/>
      <c r="F29" s="39"/>
      <c r="G29" s="39"/>
      <c r="H29" s="39"/>
      <c r="I29" s="110"/>
      <c r="J29" s="39"/>
      <c r="K29" s="42"/>
    </row>
    <row r="30" spans="2:11" s="1" customFormat="1" ht="6.95" customHeight="1">
      <c r="B30" s="38"/>
      <c r="C30" s="39"/>
      <c r="D30" s="65"/>
      <c r="E30" s="65"/>
      <c r="F30" s="65"/>
      <c r="G30" s="65"/>
      <c r="H30" s="65"/>
      <c r="I30" s="117"/>
      <c r="J30" s="65"/>
      <c r="K30" s="118"/>
    </row>
    <row r="31" spans="2:11" s="1" customFormat="1" ht="25.35" customHeight="1">
      <c r="B31" s="38"/>
      <c r="C31" s="39"/>
      <c r="D31" s="119" t="s">
        <v>37</v>
      </c>
      <c r="E31" s="39"/>
      <c r="F31" s="39"/>
      <c r="G31" s="39"/>
      <c r="H31" s="39"/>
      <c r="I31" s="110"/>
      <c r="J31" s="120">
        <f>ROUND(J90,2)</f>
        <v>0</v>
      </c>
      <c r="K31" s="42"/>
    </row>
    <row r="32" spans="2:11" s="1" customFormat="1" ht="6.95" customHeight="1">
      <c r="B32" s="38"/>
      <c r="C32" s="39"/>
      <c r="D32" s="65"/>
      <c r="E32" s="65"/>
      <c r="F32" s="65"/>
      <c r="G32" s="65"/>
      <c r="H32" s="65"/>
      <c r="I32" s="117"/>
      <c r="J32" s="65"/>
      <c r="K32" s="118"/>
    </row>
    <row r="33" spans="2:11" s="1" customFormat="1" ht="14.45" customHeight="1">
      <c r="B33" s="38"/>
      <c r="C33" s="39"/>
      <c r="D33" s="39"/>
      <c r="E33" s="39"/>
      <c r="F33" s="43" t="s">
        <v>39</v>
      </c>
      <c r="G33" s="39"/>
      <c r="H33" s="39"/>
      <c r="I33" s="121" t="s">
        <v>38</v>
      </c>
      <c r="J33" s="43" t="s">
        <v>40</v>
      </c>
      <c r="K33" s="42"/>
    </row>
    <row r="34" spans="2:11" s="1" customFormat="1" ht="14.45" customHeight="1">
      <c r="B34" s="38"/>
      <c r="C34" s="39"/>
      <c r="D34" s="46" t="s">
        <v>41</v>
      </c>
      <c r="E34" s="46" t="s">
        <v>42</v>
      </c>
      <c r="F34" s="122">
        <f>ROUND(SUM(BE90:BE93), 2)</f>
        <v>0</v>
      </c>
      <c r="G34" s="39"/>
      <c r="H34" s="39"/>
      <c r="I34" s="123">
        <v>0.21</v>
      </c>
      <c r="J34" s="122">
        <f>ROUND(ROUND((SUM(BE90:BE93)), 2)*I34, 2)</f>
        <v>0</v>
      </c>
      <c r="K34" s="42"/>
    </row>
    <row r="35" spans="2:11" s="1" customFormat="1" ht="14.45" customHeight="1">
      <c r="B35" s="38"/>
      <c r="C35" s="39"/>
      <c r="D35" s="39"/>
      <c r="E35" s="46" t="s">
        <v>43</v>
      </c>
      <c r="F35" s="122">
        <f>ROUND(SUM(BF90:BF93), 2)</f>
        <v>0</v>
      </c>
      <c r="G35" s="39"/>
      <c r="H35" s="39"/>
      <c r="I35" s="123">
        <v>0.15</v>
      </c>
      <c r="J35" s="122">
        <f>ROUND(ROUND((SUM(BF90:BF93)), 2)*I35, 2)</f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44</v>
      </c>
      <c r="F36" s="122">
        <f>ROUND(SUM(BG90:BG93), 2)</f>
        <v>0</v>
      </c>
      <c r="G36" s="39"/>
      <c r="H36" s="39"/>
      <c r="I36" s="123">
        <v>0.21</v>
      </c>
      <c r="J36" s="122">
        <v>0</v>
      </c>
      <c r="K36" s="42"/>
    </row>
    <row r="37" spans="2:11" s="1" customFormat="1" ht="14.45" hidden="1" customHeight="1">
      <c r="B37" s="38"/>
      <c r="C37" s="39"/>
      <c r="D37" s="39"/>
      <c r="E37" s="46" t="s">
        <v>45</v>
      </c>
      <c r="F37" s="122">
        <f>ROUND(SUM(BH90:BH93), 2)</f>
        <v>0</v>
      </c>
      <c r="G37" s="39"/>
      <c r="H37" s="39"/>
      <c r="I37" s="123">
        <v>0.15</v>
      </c>
      <c r="J37" s="122">
        <v>0</v>
      </c>
      <c r="K37" s="42"/>
    </row>
    <row r="38" spans="2:11" s="1" customFormat="1" ht="14.45" hidden="1" customHeight="1">
      <c r="B38" s="38"/>
      <c r="C38" s="39"/>
      <c r="D38" s="39"/>
      <c r="E38" s="46" t="s">
        <v>46</v>
      </c>
      <c r="F38" s="122">
        <f>ROUND(SUM(BI90:BI93), 2)</f>
        <v>0</v>
      </c>
      <c r="G38" s="39"/>
      <c r="H38" s="39"/>
      <c r="I38" s="123">
        <v>0</v>
      </c>
      <c r="J38" s="122">
        <v>0</v>
      </c>
      <c r="K38" s="42"/>
    </row>
    <row r="39" spans="2:11" s="1" customFormat="1" ht="6.95" customHeight="1">
      <c r="B39" s="38"/>
      <c r="C39" s="39"/>
      <c r="D39" s="39"/>
      <c r="E39" s="39"/>
      <c r="F39" s="39"/>
      <c r="G39" s="39"/>
      <c r="H39" s="39"/>
      <c r="I39" s="110"/>
      <c r="J39" s="39"/>
      <c r="K39" s="42"/>
    </row>
    <row r="40" spans="2:11" s="1" customFormat="1" ht="25.35" customHeight="1">
      <c r="B40" s="38"/>
      <c r="C40" s="124"/>
      <c r="D40" s="125" t="s">
        <v>47</v>
      </c>
      <c r="E40" s="68"/>
      <c r="F40" s="68"/>
      <c r="G40" s="126" t="s">
        <v>48</v>
      </c>
      <c r="H40" s="127" t="s">
        <v>49</v>
      </c>
      <c r="I40" s="128"/>
      <c r="J40" s="129">
        <f>SUM(J31:J38)</f>
        <v>0</v>
      </c>
      <c r="K40" s="130"/>
    </row>
    <row r="41" spans="2:11" s="1" customFormat="1" ht="14.45" customHeight="1">
      <c r="B41" s="53"/>
      <c r="C41" s="54"/>
      <c r="D41" s="54"/>
      <c r="E41" s="54"/>
      <c r="F41" s="54"/>
      <c r="G41" s="54"/>
      <c r="H41" s="54"/>
      <c r="I41" s="131"/>
      <c r="J41" s="54"/>
      <c r="K41" s="55"/>
    </row>
    <row r="45" spans="2:11" s="1" customFormat="1" ht="6.95" customHeight="1">
      <c r="B45" s="56"/>
      <c r="C45" s="57"/>
      <c r="D45" s="57"/>
      <c r="E45" s="57"/>
      <c r="F45" s="57"/>
      <c r="G45" s="57"/>
      <c r="H45" s="57"/>
      <c r="I45" s="132"/>
      <c r="J45" s="57"/>
      <c r="K45" s="133"/>
    </row>
    <row r="46" spans="2:11" s="1" customFormat="1" ht="36.950000000000003" customHeight="1">
      <c r="B46" s="38"/>
      <c r="C46" s="27" t="s">
        <v>108</v>
      </c>
      <c r="D46" s="39"/>
      <c r="E46" s="39"/>
      <c r="F46" s="39"/>
      <c r="G46" s="39"/>
      <c r="H46" s="39"/>
      <c r="I46" s="110"/>
      <c r="J46" s="39"/>
      <c r="K46" s="42"/>
    </row>
    <row r="47" spans="2:11" s="1" customFormat="1" ht="6.95" customHeight="1">
      <c r="B47" s="38"/>
      <c r="C47" s="39"/>
      <c r="D47" s="39"/>
      <c r="E47" s="39"/>
      <c r="F47" s="39"/>
      <c r="G47" s="39"/>
      <c r="H47" s="39"/>
      <c r="I47" s="110"/>
      <c r="J47" s="39"/>
      <c r="K47" s="42"/>
    </row>
    <row r="48" spans="2:11" s="1" customFormat="1" ht="14.45" customHeight="1">
      <c r="B48" s="38"/>
      <c r="C48" s="34" t="s">
        <v>19</v>
      </c>
      <c r="D48" s="39"/>
      <c r="E48" s="39"/>
      <c r="F48" s="39"/>
      <c r="G48" s="39"/>
      <c r="H48" s="39"/>
      <c r="I48" s="110"/>
      <c r="J48" s="39"/>
      <c r="K48" s="42"/>
    </row>
    <row r="49" spans="2:47" s="1" customFormat="1" ht="16.5" customHeight="1">
      <c r="B49" s="38"/>
      <c r="C49" s="39"/>
      <c r="D49" s="39"/>
      <c r="E49" s="325" t="str">
        <f>E7</f>
        <v>Areál pivovaru Kolín - veřejné osvětlení</v>
      </c>
      <c r="F49" s="326"/>
      <c r="G49" s="326"/>
      <c r="H49" s="326"/>
      <c r="I49" s="110"/>
      <c r="J49" s="39"/>
      <c r="K49" s="42"/>
    </row>
    <row r="50" spans="2:47">
      <c r="B50" s="25"/>
      <c r="C50" s="34" t="s">
        <v>102</v>
      </c>
      <c r="D50" s="26"/>
      <c r="E50" s="26"/>
      <c r="F50" s="26"/>
      <c r="G50" s="26"/>
      <c r="H50" s="26"/>
      <c r="I50" s="109"/>
      <c r="J50" s="26"/>
      <c r="K50" s="28"/>
    </row>
    <row r="51" spans="2:47" ht="16.5" customHeight="1">
      <c r="B51" s="25"/>
      <c r="C51" s="26"/>
      <c r="D51" s="26"/>
      <c r="E51" s="325" t="s">
        <v>103</v>
      </c>
      <c r="F51" s="294"/>
      <c r="G51" s="294"/>
      <c r="H51" s="294"/>
      <c r="I51" s="109"/>
      <c r="J51" s="26"/>
      <c r="K51" s="28"/>
    </row>
    <row r="52" spans="2:47">
      <c r="B52" s="25"/>
      <c r="C52" s="34" t="s">
        <v>104</v>
      </c>
      <c r="D52" s="26"/>
      <c r="E52" s="26"/>
      <c r="F52" s="26"/>
      <c r="G52" s="26"/>
      <c r="H52" s="26"/>
      <c r="I52" s="109"/>
      <c r="J52" s="26"/>
      <c r="K52" s="28"/>
    </row>
    <row r="53" spans="2:47" s="1" customFormat="1" ht="16.5" customHeight="1">
      <c r="B53" s="38"/>
      <c r="C53" s="39"/>
      <c r="D53" s="39"/>
      <c r="E53" s="319" t="s">
        <v>105</v>
      </c>
      <c r="F53" s="327"/>
      <c r="G53" s="327"/>
      <c r="H53" s="327"/>
      <c r="I53" s="110"/>
      <c r="J53" s="39"/>
      <c r="K53" s="42"/>
    </row>
    <row r="54" spans="2:47" s="1" customFormat="1" ht="14.45" customHeight="1">
      <c r="B54" s="38"/>
      <c r="C54" s="34" t="s">
        <v>106</v>
      </c>
      <c r="D54" s="39"/>
      <c r="E54" s="39"/>
      <c r="F54" s="39"/>
      <c r="G54" s="39"/>
      <c r="H54" s="39"/>
      <c r="I54" s="110"/>
      <c r="J54" s="39"/>
      <c r="K54" s="42"/>
    </row>
    <row r="55" spans="2:47" s="1" customFormat="1" ht="17.25" customHeight="1">
      <c r="B55" s="38"/>
      <c r="C55" s="39"/>
      <c r="D55" s="39"/>
      <c r="E55" s="328" t="str">
        <f>E13</f>
        <v>18054b - I. etapa - elektroinstalace</v>
      </c>
      <c r="F55" s="327"/>
      <c r="G55" s="327"/>
      <c r="H55" s="327"/>
      <c r="I55" s="110"/>
      <c r="J55" s="39"/>
      <c r="K55" s="42"/>
    </row>
    <row r="56" spans="2:47" s="1" customFormat="1" ht="6.95" customHeight="1">
      <c r="B56" s="38"/>
      <c r="C56" s="39"/>
      <c r="D56" s="39"/>
      <c r="E56" s="39"/>
      <c r="F56" s="39"/>
      <c r="G56" s="39"/>
      <c r="H56" s="39"/>
      <c r="I56" s="110"/>
      <c r="J56" s="39"/>
      <c r="K56" s="42"/>
    </row>
    <row r="57" spans="2:47" s="1" customFormat="1" ht="18" customHeight="1">
      <c r="B57" s="38"/>
      <c r="C57" s="34" t="s">
        <v>23</v>
      </c>
      <c r="D57" s="39"/>
      <c r="E57" s="39"/>
      <c r="F57" s="32" t="str">
        <f>F16</f>
        <v xml:space="preserve"> </v>
      </c>
      <c r="G57" s="39"/>
      <c r="H57" s="39"/>
      <c r="I57" s="111" t="s">
        <v>25</v>
      </c>
      <c r="J57" s="112" t="str">
        <f>IF(J16="","",J16)</f>
        <v>24. 8. 2018</v>
      </c>
      <c r="K57" s="42"/>
    </row>
    <row r="58" spans="2:47" s="1" customFormat="1" ht="6.95" customHeight="1">
      <c r="B58" s="38"/>
      <c r="C58" s="39"/>
      <c r="D58" s="39"/>
      <c r="E58" s="39"/>
      <c r="F58" s="39"/>
      <c r="G58" s="39"/>
      <c r="H58" s="39"/>
      <c r="I58" s="110"/>
      <c r="J58" s="39"/>
      <c r="K58" s="42"/>
    </row>
    <row r="59" spans="2:47" s="1" customFormat="1">
      <c r="B59" s="38"/>
      <c r="C59" s="34" t="s">
        <v>27</v>
      </c>
      <c r="D59" s="39"/>
      <c r="E59" s="39"/>
      <c r="F59" s="32" t="str">
        <f>E19</f>
        <v>Město Kolín</v>
      </c>
      <c r="G59" s="39"/>
      <c r="H59" s="39"/>
      <c r="I59" s="111" t="s">
        <v>33</v>
      </c>
      <c r="J59" s="306" t="str">
        <f>E25</f>
        <v>AZ PROJECT s.r.o., Plynárenská 830, Kolín IV</v>
      </c>
      <c r="K59" s="42"/>
    </row>
    <row r="60" spans="2:47" s="1" customFormat="1" ht="14.45" customHeight="1">
      <c r="B60" s="38"/>
      <c r="C60" s="34" t="s">
        <v>31</v>
      </c>
      <c r="D60" s="39"/>
      <c r="E60" s="39"/>
      <c r="F60" s="32" t="str">
        <f>IF(E22="","",E22)</f>
        <v/>
      </c>
      <c r="G60" s="39"/>
      <c r="H60" s="39"/>
      <c r="I60" s="110"/>
      <c r="J60" s="329"/>
      <c r="K60" s="42"/>
    </row>
    <row r="61" spans="2:47" s="1" customFormat="1" ht="10.35" customHeight="1">
      <c r="B61" s="38"/>
      <c r="C61" s="39"/>
      <c r="D61" s="39"/>
      <c r="E61" s="39"/>
      <c r="F61" s="39"/>
      <c r="G61" s="39"/>
      <c r="H61" s="39"/>
      <c r="I61" s="110"/>
      <c r="J61" s="39"/>
      <c r="K61" s="42"/>
    </row>
    <row r="62" spans="2:47" s="1" customFormat="1" ht="29.25" customHeight="1">
      <c r="B62" s="38"/>
      <c r="C62" s="134" t="s">
        <v>109</v>
      </c>
      <c r="D62" s="124"/>
      <c r="E62" s="124"/>
      <c r="F62" s="124"/>
      <c r="G62" s="124"/>
      <c r="H62" s="124"/>
      <c r="I62" s="135"/>
      <c r="J62" s="136" t="s">
        <v>110</v>
      </c>
      <c r="K62" s="137"/>
    </row>
    <row r="63" spans="2:47" s="1" customFormat="1" ht="10.35" customHeight="1">
      <c r="B63" s="38"/>
      <c r="C63" s="39"/>
      <c r="D63" s="39"/>
      <c r="E63" s="39"/>
      <c r="F63" s="39"/>
      <c r="G63" s="39"/>
      <c r="H63" s="39"/>
      <c r="I63" s="110"/>
      <c r="J63" s="39"/>
      <c r="K63" s="42"/>
    </row>
    <row r="64" spans="2:47" s="1" customFormat="1" ht="29.25" customHeight="1">
      <c r="B64" s="38"/>
      <c r="C64" s="138" t="s">
        <v>111</v>
      </c>
      <c r="D64" s="39"/>
      <c r="E64" s="39"/>
      <c r="F64" s="39"/>
      <c r="G64" s="39"/>
      <c r="H64" s="39"/>
      <c r="I64" s="110"/>
      <c r="J64" s="120">
        <f>J90</f>
        <v>0</v>
      </c>
      <c r="K64" s="42"/>
      <c r="AU64" s="21" t="s">
        <v>112</v>
      </c>
    </row>
    <row r="65" spans="2:12" s="8" customFormat="1" ht="24.95" customHeight="1">
      <c r="B65" s="139"/>
      <c r="C65" s="140"/>
      <c r="D65" s="141" t="s">
        <v>347</v>
      </c>
      <c r="E65" s="142"/>
      <c r="F65" s="142"/>
      <c r="G65" s="142"/>
      <c r="H65" s="142"/>
      <c r="I65" s="143"/>
      <c r="J65" s="144">
        <f>J91</f>
        <v>0</v>
      </c>
      <c r="K65" s="145"/>
    </row>
    <row r="66" spans="2:12" s="9" customFormat="1" ht="19.899999999999999" customHeight="1">
      <c r="B66" s="146"/>
      <c r="C66" s="147"/>
      <c r="D66" s="148" t="s">
        <v>348</v>
      </c>
      <c r="E66" s="149"/>
      <c r="F66" s="149"/>
      <c r="G66" s="149"/>
      <c r="H66" s="149"/>
      <c r="I66" s="150"/>
      <c r="J66" s="151">
        <f>J92</f>
        <v>0</v>
      </c>
      <c r="K66" s="152"/>
    </row>
    <row r="67" spans="2:12" s="1" customFormat="1" ht="21.75" customHeight="1">
      <c r="B67" s="38"/>
      <c r="C67" s="39"/>
      <c r="D67" s="39"/>
      <c r="E67" s="39"/>
      <c r="F67" s="39"/>
      <c r="G67" s="39"/>
      <c r="H67" s="39"/>
      <c r="I67" s="110"/>
      <c r="J67" s="39"/>
      <c r="K67" s="4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31"/>
      <c r="J68" s="54"/>
      <c r="K68" s="5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32"/>
      <c r="J72" s="57"/>
      <c r="K72" s="57"/>
      <c r="L72" s="38"/>
    </row>
    <row r="73" spans="2:12" s="1" customFormat="1" ht="36.950000000000003" customHeight="1">
      <c r="B73" s="38"/>
      <c r="C73" s="58" t="s">
        <v>126</v>
      </c>
      <c r="I73" s="153"/>
      <c r="L73" s="38"/>
    </row>
    <row r="74" spans="2:12" s="1" customFormat="1" ht="6.95" customHeight="1">
      <c r="B74" s="38"/>
      <c r="I74" s="153"/>
      <c r="L74" s="38"/>
    </row>
    <row r="75" spans="2:12" s="1" customFormat="1" ht="14.45" customHeight="1">
      <c r="B75" s="38"/>
      <c r="C75" s="60" t="s">
        <v>19</v>
      </c>
      <c r="I75" s="153"/>
      <c r="L75" s="38"/>
    </row>
    <row r="76" spans="2:12" s="1" customFormat="1" ht="16.5" customHeight="1">
      <c r="B76" s="38"/>
      <c r="E76" s="330" t="str">
        <f>E7</f>
        <v>Areál pivovaru Kolín - veřejné osvětlení</v>
      </c>
      <c r="F76" s="331"/>
      <c r="G76" s="331"/>
      <c r="H76" s="331"/>
      <c r="I76" s="153"/>
      <c r="L76" s="38"/>
    </row>
    <row r="77" spans="2:12">
      <c r="B77" s="25"/>
      <c r="C77" s="60" t="s">
        <v>102</v>
      </c>
      <c r="L77" s="25"/>
    </row>
    <row r="78" spans="2:12" ht="16.5" customHeight="1">
      <c r="B78" s="25"/>
      <c r="E78" s="330" t="s">
        <v>103</v>
      </c>
      <c r="F78" s="292"/>
      <c r="G78" s="292"/>
      <c r="H78" s="292"/>
      <c r="L78" s="25"/>
    </row>
    <row r="79" spans="2:12">
      <c r="B79" s="25"/>
      <c r="C79" s="60" t="s">
        <v>104</v>
      </c>
      <c r="L79" s="25"/>
    </row>
    <row r="80" spans="2:12" s="1" customFormat="1" ht="16.5" customHeight="1">
      <c r="B80" s="38"/>
      <c r="E80" s="332" t="s">
        <v>105</v>
      </c>
      <c r="F80" s="333"/>
      <c r="G80" s="333"/>
      <c r="H80" s="333"/>
      <c r="I80" s="153"/>
      <c r="L80" s="38"/>
    </row>
    <row r="81" spans="2:65" s="1" customFormat="1" ht="14.45" customHeight="1">
      <c r="B81" s="38"/>
      <c r="C81" s="60" t="s">
        <v>106</v>
      </c>
      <c r="I81" s="153"/>
      <c r="L81" s="38"/>
    </row>
    <row r="82" spans="2:65" s="1" customFormat="1" ht="17.25" customHeight="1">
      <c r="B82" s="38"/>
      <c r="E82" s="321" t="str">
        <f>E13</f>
        <v>18054b - I. etapa - elektroinstalace</v>
      </c>
      <c r="F82" s="333"/>
      <c r="G82" s="333"/>
      <c r="H82" s="333"/>
      <c r="I82" s="153"/>
      <c r="L82" s="38"/>
    </row>
    <row r="83" spans="2:65" s="1" customFormat="1" ht="6.95" customHeight="1">
      <c r="B83" s="38"/>
      <c r="I83" s="153"/>
      <c r="L83" s="38"/>
    </row>
    <row r="84" spans="2:65" s="1" customFormat="1" ht="18" customHeight="1">
      <c r="B84" s="38"/>
      <c r="C84" s="60" t="s">
        <v>23</v>
      </c>
      <c r="F84" s="154" t="str">
        <f>F16</f>
        <v xml:space="preserve"> </v>
      </c>
      <c r="I84" s="155" t="s">
        <v>25</v>
      </c>
      <c r="J84" s="64" t="str">
        <f>IF(J16="","",J16)</f>
        <v>24. 8. 2018</v>
      </c>
      <c r="L84" s="38"/>
    </row>
    <row r="85" spans="2:65" s="1" customFormat="1" ht="6.95" customHeight="1">
      <c r="B85" s="38"/>
      <c r="I85" s="153"/>
      <c r="L85" s="38"/>
    </row>
    <row r="86" spans="2:65" s="1" customFormat="1">
      <c r="B86" s="38"/>
      <c r="C86" s="60" t="s">
        <v>27</v>
      </c>
      <c r="F86" s="154" t="str">
        <f>E19</f>
        <v>Město Kolín</v>
      </c>
      <c r="I86" s="155" t="s">
        <v>33</v>
      </c>
      <c r="J86" s="154" t="str">
        <f>E25</f>
        <v>AZ PROJECT s.r.o., Plynárenská 830, Kolín IV</v>
      </c>
      <c r="L86" s="38"/>
    </row>
    <row r="87" spans="2:65" s="1" customFormat="1" ht="14.45" customHeight="1">
      <c r="B87" s="38"/>
      <c r="C87" s="60" t="s">
        <v>31</v>
      </c>
      <c r="F87" s="154" t="str">
        <f>IF(E22="","",E22)</f>
        <v/>
      </c>
      <c r="I87" s="153"/>
      <c r="L87" s="38"/>
    </row>
    <row r="88" spans="2:65" s="1" customFormat="1" ht="10.35" customHeight="1">
      <c r="B88" s="38"/>
      <c r="I88" s="153"/>
      <c r="L88" s="38"/>
    </row>
    <row r="89" spans="2:65" s="10" customFormat="1" ht="29.25" customHeight="1">
      <c r="B89" s="156"/>
      <c r="C89" s="157" t="s">
        <v>127</v>
      </c>
      <c r="D89" s="158" t="s">
        <v>56</v>
      </c>
      <c r="E89" s="158" t="s">
        <v>52</v>
      </c>
      <c r="F89" s="158" t="s">
        <v>128</v>
      </c>
      <c r="G89" s="158" t="s">
        <v>129</v>
      </c>
      <c r="H89" s="158" t="s">
        <v>130</v>
      </c>
      <c r="I89" s="159" t="s">
        <v>131</v>
      </c>
      <c r="J89" s="158" t="s">
        <v>110</v>
      </c>
      <c r="K89" s="160" t="s">
        <v>132</v>
      </c>
      <c r="L89" s="156"/>
      <c r="M89" s="70" t="s">
        <v>133</v>
      </c>
      <c r="N89" s="71" t="s">
        <v>41</v>
      </c>
      <c r="O89" s="71" t="s">
        <v>134</v>
      </c>
      <c r="P89" s="71" t="s">
        <v>135</v>
      </c>
      <c r="Q89" s="71" t="s">
        <v>136</v>
      </c>
      <c r="R89" s="71" t="s">
        <v>137</v>
      </c>
      <c r="S89" s="71" t="s">
        <v>138</v>
      </c>
      <c r="T89" s="72" t="s">
        <v>139</v>
      </c>
    </row>
    <row r="90" spans="2:65" s="1" customFormat="1" ht="29.25" customHeight="1">
      <c r="B90" s="38"/>
      <c r="C90" s="74" t="s">
        <v>111</v>
      </c>
      <c r="I90" s="153"/>
      <c r="J90" s="161">
        <f>BK90</f>
        <v>0</v>
      </c>
      <c r="L90" s="38"/>
      <c r="M90" s="73"/>
      <c r="N90" s="65"/>
      <c r="O90" s="65"/>
      <c r="P90" s="162">
        <f>P91</f>
        <v>0</v>
      </c>
      <c r="Q90" s="65"/>
      <c r="R90" s="162">
        <f>R91</f>
        <v>0</v>
      </c>
      <c r="S90" s="65"/>
      <c r="T90" s="163">
        <f>T91</f>
        <v>0</v>
      </c>
      <c r="AT90" s="21" t="s">
        <v>70</v>
      </c>
      <c r="AU90" s="21" t="s">
        <v>112</v>
      </c>
      <c r="BK90" s="164">
        <f>BK91</f>
        <v>0</v>
      </c>
    </row>
    <row r="91" spans="2:65" s="11" customFormat="1" ht="37.35" customHeight="1">
      <c r="B91" s="165"/>
      <c r="D91" s="166" t="s">
        <v>70</v>
      </c>
      <c r="E91" s="167" t="s">
        <v>349</v>
      </c>
      <c r="F91" s="167" t="s">
        <v>350</v>
      </c>
      <c r="I91" s="168"/>
      <c r="J91" s="169">
        <f>BK91</f>
        <v>0</v>
      </c>
      <c r="L91" s="165"/>
      <c r="M91" s="170"/>
      <c r="N91" s="171"/>
      <c r="O91" s="171"/>
      <c r="P91" s="172">
        <f>P92</f>
        <v>0</v>
      </c>
      <c r="Q91" s="171"/>
      <c r="R91" s="172">
        <f>R92</f>
        <v>0</v>
      </c>
      <c r="S91" s="171"/>
      <c r="T91" s="173">
        <f>T92</f>
        <v>0</v>
      </c>
      <c r="AR91" s="166" t="s">
        <v>78</v>
      </c>
      <c r="AT91" s="174" t="s">
        <v>70</v>
      </c>
      <c r="AU91" s="174" t="s">
        <v>71</v>
      </c>
      <c r="AY91" s="166" t="s">
        <v>142</v>
      </c>
      <c r="BK91" s="175">
        <f>BK92</f>
        <v>0</v>
      </c>
    </row>
    <row r="92" spans="2:65" s="11" customFormat="1" ht="19.899999999999999" customHeight="1">
      <c r="B92" s="165"/>
      <c r="D92" s="166" t="s">
        <v>70</v>
      </c>
      <c r="E92" s="176" t="s">
        <v>351</v>
      </c>
      <c r="F92" s="176" t="s">
        <v>352</v>
      </c>
      <c r="I92" s="168"/>
      <c r="J92" s="177">
        <f>BK92</f>
        <v>0</v>
      </c>
      <c r="L92" s="165"/>
      <c r="M92" s="170"/>
      <c r="N92" s="171"/>
      <c r="O92" s="171"/>
      <c r="P92" s="172">
        <f>P93</f>
        <v>0</v>
      </c>
      <c r="Q92" s="171"/>
      <c r="R92" s="172">
        <f>R93</f>
        <v>0</v>
      </c>
      <c r="S92" s="171"/>
      <c r="T92" s="173">
        <f>T93</f>
        <v>0</v>
      </c>
      <c r="AR92" s="166" t="s">
        <v>78</v>
      </c>
      <c r="AT92" s="174" t="s">
        <v>70</v>
      </c>
      <c r="AU92" s="174" t="s">
        <v>76</v>
      </c>
      <c r="AY92" s="166" t="s">
        <v>142</v>
      </c>
      <c r="BK92" s="175">
        <f>BK93</f>
        <v>0</v>
      </c>
    </row>
    <row r="93" spans="2:65" s="1" customFormat="1" ht="16.5" customHeight="1">
      <c r="B93" s="178"/>
      <c r="C93" s="179" t="s">
        <v>76</v>
      </c>
      <c r="D93" s="179" t="s">
        <v>144</v>
      </c>
      <c r="E93" s="180" t="s">
        <v>353</v>
      </c>
      <c r="F93" s="181" t="s">
        <v>354</v>
      </c>
      <c r="G93" s="182" t="s">
        <v>343</v>
      </c>
      <c r="H93" s="183">
        <v>1</v>
      </c>
      <c r="I93" s="184"/>
      <c r="J93" s="185">
        <f>ROUND(I93*H93,2)</f>
        <v>0</v>
      </c>
      <c r="K93" s="181" t="s">
        <v>5</v>
      </c>
      <c r="L93" s="38"/>
      <c r="M93" s="186" t="s">
        <v>5</v>
      </c>
      <c r="N93" s="201" t="s">
        <v>42</v>
      </c>
      <c r="O93" s="20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AR93" s="21" t="s">
        <v>206</v>
      </c>
      <c r="AT93" s="21" t="s">
        <v>144</v>
      </c>
      <c r="AU93" s="21" t="s">
        <v>78</v>
      </c>
      <c r="AY93" s="21" t="s">
        <v>142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21" t="s">
        <v>76</v>
      </c>
      <c r="BK93" s="190">
        <f>ROUND(I93*H93,2)</f>
        <v>0</v>
      </c>
      <c r="BL93" s="21" t="s">
        <v>206</v>
      </c>
      <c r="BM93" s="21" t="s">
        <v>355</v>
      </c>
    </row>
    <row r="94" spans="2:65" s="1" customFormat="1" ht="6.95" customHeight="1">
      <c r="B94" s="53"/>
      <c r="C94" s="54"/>
      <c r="D94" s="54"/>
      <c r="E94" s="54"/>
      <c r="F94" s="54"/>
      <c r="G94" s="54"/>
      <c r="H94" s="54"/>
      <c r="I94" s="131"/>
      <c r="J94" s="54"/>
      <c r="K94" s="54"/>
      <c r="L94" s="38"/>
    </row>
  </sheetData>
  <autoFilter ref="C89:K93"/>
  <mergeCells count="16">
    <mergeCell ref="L2:V2"/>
    <mergeCell ref="E76:H76"/>
    <mergeCell ref="E80:H80"/>
    <mergeCell ref="E78:H78"/>
    <mergeCell ref="E82:H82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7"/>
  <sheetViews>
    <sheetView showGridLines="0" tabSelected="1" workbookViewId="0">
      <pane ySplit="1" topLeftCell="A126" activePane="bottomLeft" state="frozen"/>
      <selection pane="bottomLeft" activeCell="F125" sqref="F12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4"/>
      <c r="C1" s="104"/>
      <c r="D1" s="105" t="s">
        <v>1</v>
      </c>
      <c r="E1" s="104"/>
      <c r="F1" s="106" t="s">
        <v>96</v>
      </c>
      <c r="G1" s="334" t="s">
        <v>97</v>
      </c>
      <c r="H1" s="334"/>
      <c r="I1" s="107"/>
      <c r="J1" s="106" t="s">
        <v>98</v>
      </c>
      <c r="K1" s="105" t="s">
        <v>99</v>
      </c>
      <c r="L1" s="106" t="s">
        <v>100</v>
      </c>
      <c r="M1" s="106"/>
      <c r="N1" s="106"/>
      <c r="O1" s="106"/>
      <c r="P1" s="106"/>
      <c r="Q1" s="106"/>
      <c r="R1" s="106"/>
      <c r="S1" s="106"/>
      <c r="T1" s="10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93</v>
      </c>
    </row>
    <row r="3" spans="1:70" ht="6.95" customHeight="1">
      <c r="B3" s="22"/>
      <c r="C3" s="23"/>
      <c r="D3" s="23"/>
      <c r="E3" s="23"/>
      <c r="F3" s="23"/>
      <c r="G3" s="23"/>
      <c r="H3" s="23"/>
      <c r="I3" s="108"/>
      <c r="J3" s="23"/>
      <c r="K3" s="24"/>
      <c r="AT3" s="21" t="s">
        <v>78</v>
      </c>
    </row>
    <row r="4" spans="1:70" ht="36.950000000000003" customHeight="1">
      <c r="B4" s="25"/>
      <c r="C4" s="26"/>
      <c r="D4" s="27" t="s">
        <v>101</v>
      </c>
      <c r="E4" s="26"/>
      <c r="F4" s="26"/>
      <c r="G4" s="26"/>
      <c r="H4" s="26"/>
      <c r="I4" s="109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9"/>
      <c r="J5" s="26"/>
      <c r="K5" s="28"/>
    </row>
    <row r="6" spans="1:70">
      <c r="B6" s="25"/>
      <c r="C6" s="26"/>
      <c r="D6" s="34" t="s">
        <v>19</v>
      </c>
      <c r="E6" s="26"/>
      <c r="F6" s="26"/>
      <c r="G6" s="26"/>
      <c r="H6" s="26"/>
      <c r="I6" s="109"/>
      <c r="J6" s="26"/>
      <c r="K6" s="28"/>
    </row>
    <row r="7" spans="1:70" ht="16.5" customHeight="1">
      <c r="B7" s="25"/>
      <c r="C7" s="26"/>
      <c r="D7" s="26"/>
      <c r="E7" s="325" t="str">
        <f>'Rekapitulace stavby'!K6</f>
        <v>Areál pivovaru Kolín - veřejné osvětlení</v>
      </c>
      <c r="F7" s="326"/>
      <c r="G7" s="326"/>
      <c r="H7" s="326"/>
      <c r="I7" s="109"/>
      <c r="J7" s="26"/>
      <c r="K7" s="28"/>
    </row>
    <row r="8" spans="1:70">
      <c r="B8" s="25"/>
      <c r="C8" s="26"/>
      <c r="D8" s="34" t="s">
        <v>102</v>
      </c>
      <c r="E8" s="26"/>
      <c r="F8" s="26"/>
      <c r="G8" s="26"/>
      <c r="H8" s="26"/>
      <c r="I8" s="109"/>
      <c r="J8" s="26"/>
      <c r="K8" s="28"/>
    </row>
    <row r="9" spans="1:70" ht="16.5" customHeight="1">
      <c r="B9" s="25"/>
      <c r="C9" s="26"/>
      <c r="D9" s="26"/>
      <c r="E9" s="325" t="s">
        <v>103</v>
      </c>
      <c r="F9" s="294"/>
      <c r="G9" s="294"/>
      <c r="H9" s="294"/>
      <c r="I9" s="109"/>
      <c r="J9" s="26"/>
      <c r="K9" s="28"/>
    </row>
    <row r="10" spans="1:70">
      <c r="B10" s="25"/>
      <c r="C10" s="26"/>
      <c r="D10" s="34" t="s">
        <v>104</v>
      </c>
      <c r="E10" s="26"/>
      <c r="F10" s="26"/>
      <c r="G10" s="26"/>
      <c r="H10" s="26"/>
      <c r="I10" s="109"/>
      <c r="J10" s="26"/>
      <c r="K10" s="28"/>
    </row>
    <row r="11" spans="1:70" s="1" customFormat="1" ht="16.5" customHeight="1">
      <c r="B11" s="38"/>
      <c r="C11" s="39"/>
      <c r="D11" s="39"/>
      <c r="E11" s="319" t="s">
        <v>356</v>
      </c>
      <c r="F11" s="327"/>
      <c r="G11" s="327"/>
      <c r="H11" s="327"/>
      <c r="I11" s="110"/>
      <c r="J11" s="39"/>
      <c r="K11" s="42"/>
    </row>
    <row r="12" spans="1:70" s="1" customFormat="1">
      <c r="B12" s="38"/>
      <c r="C12" s="39"/>
      <c r="D12" s="34" t="s">
        <v>106</v>
      </c>
      <c r="E12" s="39"/>
      <c r="F12" s="39"/>
      <c r="G12" s="39"/>
      <c r="H12" s="39"/>
      <c r="I12" s="110"/>
      <c r="J12" s="39"/>
      <c r="K12" s="42"/>
    </row>
    <row r="13" spans="1:70" s="1" customFormat="1" ht="36.950000000000003" customHeight="1">
      <c r="B13" s="38"/>
      <c r="C13" s="39"/>
      <c r="D13" s="39"/>
      <c r="E13" s="328" t="s">
        <v>357</v>
      </c>
      <c r="F13" s="327"/>
      <c r="G13" s="327"/>
      <c r="H13" s="327"/>
      <c r="I13" s="110"/>
      <c r="J13" s="39"/>
      <c r="K13" s="42"/>
    </row>
    <row r="14" spans="1:70" s="1" customFormat="1" ht="13.5">
      <c r="B14" s="38"/>
      <c r="C14" s="39"/>
      <c r="D14" s="39"/>
      <c r="E14" s="39"/>
      <c r="F14" s="39"/>
      <c r="G14" s="39"/>
      <c r="H14" s="39"/>
      <c r="I14" s="110"/>
      <c r="J14" s="39"/>
      <c r="K14" s="42"/>
    </row>
    <row r="15" spans="1:70" s="1" customFormat="1" ht="14.45" customHeight="1">
      <c r="B15" s="38"/>
      <c r="C15" s="39"/>
      <c r="D15" s="34" t="s">
        <v>21</v>
      </c>
      <c r="E15" s="39"/>
      <c r="F15" s="32" t="s">
        <v>5</v>
      </c>
      <c r="G15" s="39"/>
      <c r="H15" s="39"/>
      <c r="I15" s="111" t="s">
        <v>22</v>
      </c>
      <c r="J15" s="32" t="s">
        <v>5</v>
      </c>
      <c r="K15" s="42"/>
    </row>
    <row r="16" spans="1:70" s="1" customFormat="1" ht="14.45" customHeight="1">
      <c r="B16" s="38"/>
      <c r="C16" s="39"/>
      <c r="D16" s="34" t="s">
        <v>23</v>
      </c>
      <c r="E16" s="39"/>
      <c r="F16" s="32" t="s">
        <v>24</v>
      </c>
      <c r="G16" s="39"/>
      <c r="H16" s="39"/>
      <c r="I16" s="111" t="s">
        <v>25</v>
      </c>
      <c r="J16" s="112" t="str">
        <f>'Rekapitulace stavby'!AN8</f>
        <v>24. 8. 2018</v>
      </c>
      <c r="K16" s="42"/>
    </row>
    <row r="17" spans="2:11" s="1" customFormat="1" ht="10.9" customHeight="1">
      <c r="B17" s="38"/>
      <c r="C17" s="39"/>
      <c r="D17" s="39"/>
      <c r="E17" s="39"/>
      <c r="F17" s="39"/>
      <c r="G17" s="39"/>
      <c r="H17" s="39"/>
      <c r="I17" s="110"/>
      <c r="J17" s="39"/>
      <c r="K17" s="42"/>
    </row>
    <row r="18" spans="2:11" s="1" customFormat="1" ht="14.45" customHeight="1">
      <c r="B18" s="38"/>
      <c r="C18" s="39"/>
      <c r="D18" s="34" t="s">
        <v>27</v>
      </c>
      <c r="E18" s="39"/>
      <c r="F18" s="39"/>
      <c r="G18" s="39"/>
      <c r="H18" s="39"/>
      <c r="I18" s="111" t="s">
        <v>28</v>
      </c>
      <c r="J18" s="32" t="s">
        <v>5</v>
      </c>
      <c r="K18" s="42"/>
    </row>
    <row r="19" spans="2:11" s="1" customFormat="1" ht="18" customHeight="1">
      <c r="B19" s="38"/>
      <c r="C19" s="39"/>
      <c r="D19" s="39"/>
      <c r="E19" s="32" t="s">
        <v>29</v>
      </c>
      <c r="F19" s="39"/>
      <c r="G19" s="39"/>
      <c r="H19" s="39"/>
      <c r="I19" s="111" t="s">
        <v>30</v>
      </c>
      <c r="J19" s="32" t="s">
        <v>5</v>
      </c>
      <c r="K19" s="42"/>
    </row>
    <row r="20" spans="2:11" s="1" customFormat="1" ht="6.95" customHeight="1">
      <c r="B20" s="38"/>
      <c r="C20" s="39"/>
      <c r="D20" s="39"/>
      <c r="E20" s="39"/>
      <c r="F20" s="39"/>
      <c r="G20" s="39"/>
      <c r="H20" s="39"/>
      <c r="I20" s="110"/>
      <c r="J20" s="39"/>
      <c r="K20" s="42"/>
    </row>
    <row r="21" spans="2:11" s="1" customFormat="1" ht="14.45" customHeight="1">
      <c r="B21" s="38"/>
      <c r="C21" s="39"/>
      <c r="D21" s="34" t="s">
        <v>31</v>
      </c>
      <c r="E21" s="39"/>
      <c r="F21" s="39"/>
      <c r="G21" s="39"/>
      <c r="H21" s="39"/>
      <c r="I21" s="111" t="s">
        <v>28</v>
      </c>
      <c r="J21" s="32" t="str">
        <f>IF('Rekapitulace stavby'!AN13="Vyplň údaj","",IF('Rekapitulace stavby'!AN13="","",'Rekapitulace stavby'!AN13))</f>
        <v/>
      </c>
      <c r="K21" s="42"/>
    </row>
    <row r="22" spans="2:11" s="1" customFormat="1" ht="18" customHeight="1">
      <c r="B22" s="38"/>
      <c r="C22" s="39"/>
      <c r="D22" s="39"/>
      <c r="E22" s="32" t="str">
        <f>IF('Rekapitulace stavby'!E14="Vyplň údaj","",IF('Rekapitulace stavby'!E14="","",'Rekapitulace stavby'!E14))</f>
        <v/>
      </c>
      <c r="F22" s="39"/>
      <c r="G22" s="39"/>
      <c r="H22" s="39"/>
      <c r="I22" s="111" t="s">
        <v>30</v>
      </c>
      <c r="J22" s="32" t="str">
        <f>IF('Rekapitulace stavby'!AN14="Vyplň údaj","",IF('Rekapitulace stavby'!AN14="","",'Rekapitulace stavby'!AN14))</f>
        <v/>
      </c>
      <c r="K22" s="42"/>
    </row>
    <row r="23" spans="2:11" s="1" customFormat="1" ht="6.95" customHeight="1">
      <c r="B23" s="38"/>
      <c r="C23" s="39"/>
      <c r="D23" s="39"/>
      <c r="E23" s="39"/>
      <c r="F23" s="39"/>
      <c r="G23" s="39"/>
      <c r="H23" s="39"/>
      <c r="I23" s="110"/>
      <c r="J23" s="39"/>
      <c r="K23" s="42"/>
    </row>
    <row r="24" spans="2:11" s="1" customFormat="1" ht="14.45" customHeight="1">
      <c r="B24" s="38"/>
      <c r="C24" s="39"/>
      <c r="D24" s="34" t="s">
        <v>33</v>
      </c>
      <c r="E24" s="39"/>
      <c r="F24" s="39"/>
      <c r="G24" s="39"/>
      <c r="H24" s="39"/>
      <c r="I24" s="111" t="s">
        <v>28</v>
      </c>
      <c r="J24" s="32" t="s">
        <v>5</v>
      </c>
      <c r="K24" s="42"/>
    </row>
    <row r="25" spans="2:11" s="1" customFormat="1" ht="18" customHeight="1">
      <c r="B25" s="38"/>
      <c r="C25" s="39"/>
      <c r="D25" s="39"/>
      <c r="E25" s="32" t="s">
        <v>34</v>
      </c>
      <c r="F25" s="39"/>
      <c r="G25" s="39"/>
      <c r="H25" s="39"/>
      <c r="I25" s="111" t="s">
        <v>30</v>
      </c>
      <c r="J25" s="32" t="s">
        <v>5</v>
      </c>
      <c r="K25" s="42"/>
    </row>
    <row r="26" spans="2:11" s="1" customFormat="1" ht="6.95" customHeight="1">
      <c r="B26" s="38"/>
      <c r="C26" s="39"/>
      <c r="D26" s="39"/>
      <c r="E26" s="39"/>
      <c r="F26" s="39"/>
      <c r="G26" s="39"/>
      <c r="H26" s="39"/>
      <c r="I26" s="110"/>
      <c r="J26" s="39"/>
      <c r="K26" s="42"/>
    </row>
    <row r="27" spans="2:11" s="1" customFormat="1" ht="14.45" customHeight="1">
      <c r="B27" s="38"/>
      <c r="C27" s="39"/>
      <c r="D27" s="34" t="s">
        <v>36</v>
      </c>
      <c r="E27" s="39"/>
      <c r="F27" s="39"/>
      <c r="G27" s="39"/>
      <c r="H27" s="39"/>
      <c r="I27" s="110"/>
      <c r="J27" s="39"/>
      <c r="K27" s="42"/>
    </row>
    <row r="28" spans="2:11" s="7" customFormat="1" ht="16.5" customHeight="1">
      <c r="B28" s="113"/>
      <c r="C28" s="114"/>
      <c r="D28" s="114"/>
      <c r="E28" s="306" t="s">
        <v>5</v>
      </c>
      <c r="F28" s="306"/>
      <c r="G28" s="306"/>
      <c r="H28" s="306"/>
      <c r="I28" s="115"/>
      <c r="J28" s="114"/>
      <c r="K28" s="116"/>
    </row>
    <row r="29" spans="2:11" s="1" customFormat="1" ht="6.95" customHeight="1">
      <c r="B29" s="38"/>
      <c r="C29" s="39"/>
      <c r="D29" s="39"/>
      <c r="E29" s="39"/>
      <c r="F29" s="39"/>
      <c r="G29" s="39"/>
      <c r="H29" s="39"/>
      <c r="I29" s="110"/>
      <c r="J29" s="39"/>
      <c r="K29" s="42"/>
    </row>
    <row r="30" spans="2:11" s="1" customFormat="1" ht="6.95" customHeight="1">
      <c r="B30" s="38"/>
      <c r="C30" s="39"/>
      <c r="D30" s="65"/>
      <c r="E30" s="65"/>
      <c r="F30" s="65"/>
      <c r="G30" s="65"/>
      <c r="H30" s="65"/>
      <c r="I30" s="117"/>
      <c r="J30" s="65"/>
      <c r="K30" s="118"/>
    </row>
    <row r="31" spans="2:11" s="1" customFormat="1" ht="25.35" customHeight="1">
      <c r="B31" s="38"/>
      <c r="C31" s="39"/>
      <c r="D31" s="119" t="s">
        <v>37</v>
      </c>
      <c r="E31" s="39"/>
      <c r="F31" s="39"/>
      <c r="G31" s="39"/>
      <c r="H31" s="39"/>
      <c r="I31" s="110"/>
      <c r="J31" s="120">
        <f>ROUND(J100,2)</f>
        <v>0</v>
      </c>
      <c r="K31" s="42"/>
    </row>
    <row r="32" spans="2:11" s="1" customFormat="1" ht="6.95" customHeight="1">
      <c r="B32" s="38"/>
      <c r="C32" s="39"/>
      <c r="D32" s="65"/>
      <c r="E32" s="65"/>
      <c r="F32" s="65"/>
      <c r="G32" s="65"/>
      <c r="H32" s="65"/>
      <c r="I32" s="117"/>
      <c r="J32" s="65"/>
      <c r="K32" s="118"/>
    </row>
    <row r="33" spans="2:11" s="1" customFormat="1" ht="14.45" customHeight="1">
      <c r="B33" s="38"/>
      <c r="C33" s="39"/>
      <c r="D33" s="39"/>
      <c r="E33" s="39"/>
      <c r="F33" s="43" t="s">
        <v>39</v>
      </c>
      <c r="G33" s="39"/>
      <c r="H33" s="39"/>
      <c r="I33" s="121" t="s">
        <v>38</v>
      </c>
      <c r="J33" s="43" t="s">
        <v>40</v>
      </c>
      <c r="K33" s="42"/>
    </row>
    <row r="34" spans="2:11" s="1" customFormat="1" ht="14.45" customHeight="1">
      <c r="B34" s="38"/>
      <c r="C34" s="39"/>
      <c r="D34" s="46" t="s">
        <v>41</v>
      </c>
      <c r="E34" s="46" t="s">
        <v>42</v>
      </c>
      <c r="F34" s="122">
        <f>ROUND(SUM(BE100:BE146), 2)</f>
        <v>0</v>
      </c>
      <c r="G34" s="39"/>
      <c r="H34" s="39"/>
      <c r="I34" s="123">
        <v>0.21</v>
      </c>
      <c r="J34" s="122">
        <f>ROUND(ROUND((SUM(BE100:BE146)), 2)*I34, 2)</f>
        <v>0</v>
      </c>
      <c r="K34" s="42"/>
    </row>
    <row r="35" spans="2:11" s="1" customFormat="1" ht="14.45" customHeight="1">
      <c r="B35" s="38"/>
      <c r="C35" s="39"/>
      <c r="D35" s="39"/>
      <c r="E35" s="46" t="s">
        <v>43</v>
      </c>
      <c r="F35" s="122">
        <f>ROUND(SUM(BF100:BF146), 2)</f>
        <v>0</v>
      </c>
      <c r="G35" s="39"/>
      <c r="H35" s="39"/>
      <c r="I35" s="123">
        <v>0.15</v>
      </c>
      <c r="J35" s="122">
        <f>ROUND(ROUND((SUM(BF100:BF146)), 2)*I35, 2)</f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44</v>
      </c>
      <c r="F36" s="122">
        <f>ROUND(SUM(BG100:BG146), 2)</f>
        <v>0</v>
      </c>
      <c r="G36" s="39"/>
      <c r="H36" s="39"/>
      <c r="I36" s="123">
        <v>0.21</v>
      </c>
      <c r="J36" s="122">
        <v>0</v>
      </c>
      <c r="K36" s="42"/>
    </row>
    <row r="37" spans="2:11" s="1" customFormat="1" ht="14.45" hidden="1" customHeight="1">
      <c r="B37" s="38"/>
      <c r="C37" s="39"/>
      <c r="D37" s="39"/>
      <c r="E37" s="46" t="s">
        <v>45</v>
      </c>
      <c r="F37" s="122">
        <f>ROUND(SUM(BH100:BH146), 2)</f>
        <v>0</v>
      </c>
      <c r="G37" s="39"/>
      <c r="H37" s="39"/>
      <c r="I37" s="123">
        <v>0.15</v>
      </c>
      <c r="J37" s="122">
        <v>0</v>
      </c>
      <c r="K37" s="42"/>
    </row>
    <row r="38" spans="2:11" s="1" customFormat="1" ht="14.45" hidden="1" customHeight="1">
      <c r="B38" s="38"/>
      <c r="C38" s="39"/>
      <c r="D38" s="39"/>
      <c r="E38" s="46" t="s">
        <v>46</v>
      </c>
      <c r="F38" s="122">
        <f>ROUND(SUM(BI100:BI146), 2)</f>
        <v>0</v>
      </c>
      <c r="G38" s="39"/>
      <c r="H38" s="39"/>
      <c r="I38" s="123">
        <v>0</v>
      </c>
      <c r="J38" s="122">
        <v>0</v>
      </c>
      <c r="K38" s="42"/>
    </row>
    <row r="39" spans="2:11" s="1" customFormat="1" ht="6.95" customHeight="1">
      <c r="B39" s="38"/>
      <c r="C39" s="39"/>
      <c r="D39" s="39"/>
      <c r="E39" s="39"/>
      <c r="F39" s="39"/>
      <c r="G39" s="39"/>
      <c r="H39" s="39"/>
      <c r="I39" s="110"/>
      <c r="J39" s="39"/>
      <c r="K39" s="42"/>
    </row>
    <row r="40" spans="2:11" s="1" customFormat="1" ht="25.35" customHeight="1">
      <c r="B40" s="38"/>
      <c r="C40" s="124"/>
      <c r="D40" s="125" t="s">
        <v>47</v>
      </c>
      <c r="E40" s="68"/>
      <c r="F40" s="68"/>
      <c r="G40" s="126" t="s">
        <v>48</v>
      </c>
      <c r="H40" s="127" t="s">
        <v>49</v>
      </c>
      <c r="I40" s="128"/>
      <c r="J40" s="129">
        <f>SUM(J31:J38)</f>
        <v>0</v>
      </c>
      <c r="K40" s="130"/>
    </row>
    <row r="41" spans="2:11" s="1" customFormat="1" ht="14.45" customHeight="1">
      <c r="B41" s="53"/>
      <c r="C41" s="54"/>
      <c r="D41" s="54"/>
      <c r="E41" s="54"/>
      <c r="F41" s="54"/>
      <c r="G41" s="54"/>
      <c r="H41" s="54"/>
      <c r="I41" s="131"/>
      <c r="J41" s="54"/>
      <c r="K41" s="55"/>
    </row>
    <row r="45" spans="2:11" s="1" customFormat="1" ht="6.95" customHeight="1">
      <c r="B45" s="56"/>
      <c r="C45" s="57"/>
      <c r="D45" s="57"/>
      <c r="E45" s="57"/>
      <c r="F45" s="57"/>
      <c r="G45" s="57"/>
      <c r="H45" s="57"/>
      <c r="I45" s="132"/>
      <c r="J45" s="57"/>
      <c r="K45" s="133"/>
    </row>
    <row r="46" spans="2:11" s="1" customFormat="1" ht="36.950000000000003" customHeight="1">
      <c r="B46" s="38"/>
      <c r="C46" s="27" t="s">
        <v>108</v>
      </c>
      <c r="D46" s="39"/>
      <c r="E46" s="39"/>
      <c r="F46" s="39"/>
      <c r="G46" s="39"/>
      <c r="H46" s="39"/>
      <c r="I46" s="110"/>
      <c r="J46" s="39"/>
      <c r="K46" s="42"/>
    </row>
    <row r="47" spans="2:11" s="1" customFormat="1" ht="6.95" customHeight="1">
      <c r="B47" s="38"/>
      <c r="C47" s="39"/>
      <c r="D47" s="39"/>
      <c r="E47" s="39"/>
      <c r="F47" s="39"/>
      <c r="G47" s="39"/>
      <c r="H47" s="39"/>
      <c r="I47" s="110"/>
      <c r="J47" s="39"/>
      <c r="K47" s="42"/>
    </row>
    <row r="48" spans="2:11" s="1" customFormat="1" ht="14.45" customHeight="1">
      <c r="B48" s="38"/>
      <c r="C48" s="34" t="s">
        <v>19</v>
      </c>
      <c r="D48" s="39"/>
      <c r="E48" s="39"/>
      <c r="F48" s="39"/>
      <c r="G48" s="39"/>
      <c r="H48" s="39"/>
      <c r="I48" s="110"/>
      <c r="J48" s="39"/>
      <c r="K48" s="42"/>
    </row>
    <row r="49" spans="2:47" s="1" customFormat="1" ht="16.5" customHeight="1">
      <c r="B49" s="38"/>
      <c r="C49" s="39"/>
      <c r="D49" s="39"/>
      <c r="E49" s="325" t="str">
        <f>E7</f>
        <v>Areál pivovaru Kolín - veřejné osvětlení</v>
      </c>
      <c r="F49" s="326"/>
      <c r="G49" s="326"/>
      <c r="H49" s="326"/>
      <c r="I49" s="110"/>
      <c r="J49" s="39"/>
      <c r="K49" s="42"/>
    </row>
    <row r="50" spans="2:47">
      <c r="B50" s="25"/>
      <c r="C50" s="34" t="s">
        <v>102</v>
      </c>
      <c r="D50" s="26"/>
      <c r="E50" s="26"/>
      <c r="F50" s="26"/>
      <c r="G50" s="26"/>
      <c r="H50" s="26"/>
      <c r="I50" s="109"/>
      <c r="J50" s="26"/>
      <c r="K50" s="28"/>
    </row>
    <row r="51" spans="2:47" ht="16.5" customHeight="1">
      <c r="B51" s="25"/>
      <c r="C51" s="26"/>
      <c r="D51" s="26"/>
      <c r="E51" s="325" t="s">
        <v>103</v>
      </c>
      <c r="F51" s="294"/>
      <c r="G51" s="294"/>
      <c r="H51" s="294"/>
      <c r="I51" s="109"/>
      <c r="J51" s="26"/>
      <c r="K51" s="28"/>
    </row>
    <row r="52" spans="2:47">
      <c r="B52" s="25"/>
      <c r="C52" s="34" t="s">
        <v>104</v>
      </c>
      <c r="D52" s="26"/>
      <c r="E52" s="26"/>
      <c r="F52" s="26"/>
      <c r="G52" s="26"/>
      <c r="H52" s="26"/>
      <c r="I52" s="109"/>
      <c r="J52" s="26"/>
      <c r="K52" s="28"/>
    </row>
    <row r="53" spans="2:47" s="1" customFormat="1" ht="16.5" customHeight="1">
      <c r="B53" s="38"/>
      <c r="C53" s="39"/>
      <c r="D53" s="39"/>
      <c r="E53" s="319" t="s">
        <v>356</v>
      </c>
      <c r="F53" s="327"/>
      <c r="G53" s="327"/>
      <c r="H53" s="327"/>
      <c r="I53" s="110"/>
      <c r="J53" s="39"/>
      <c r="K53" s="42"/>
    </row>
    <row r="54" spans="2:47" s="1" customFormat="1" ht="14.45" customHeight="1">
      <c r="B54" s="38"/>
      <c r="C54" s="34" t="s">
        <v>106</v>
      </c>
      <c r="D54" s="39"/>
      <c r="E54" s="39"/>
      <c r="F54" s="39"/>
      <c r="G54" s="39"/>
      <c r="H54" s="39"/>
      <c r="I54" s="110"/>
      <c r="J54" s="39"/>
      <c r="K54" s="42"/>
    </row>
    <row r="55" spans="2:47" s="1" customFormat="1" ht="17.25" customHeight="1">
      <c r="B55" s="38"/>
      <c r="C55" s="39"/>
      <c r="D55" s="39"/>
      <c r="E55" s="328" t="str">
        <f>E13</f>
        <v>18054a - 3. etapa - stavební část</v>
      </c>
      <c r="F55" s="327"/>
      <c r="G55" s="327"/>
      <c r="H55" s="327"/>
      <c r="I55" s="110"/>
      <c r="J55" s="39"/>
      <c r="K55" s="42"/>
    </row>
    <row r="56" spans="2:47" s="1" customFormat="1" ht="6.95" customHeight="1">
      <c r="B56" s="38"/>
      <c r="C56" s="39"/>
      <c r="D56" s="39"/>
      <c r="E56" s="39"/>
      <c r="F56" s="39"/>
      <c r="G56" s="39"/>
      <c r="H56" s="39"/>
      <c r="I56" s="110"/>
      <c r="J56" s="39"/>
      <c r="K56" s="42"/>
    </row>
    <row r="57" spans="2:47" s="1" customFormat="1" ht="18" customHeight="1">
      <c r="B57" s="38"/>
      <c r="C57" s="34" t="s">
        <v>23</v>
      </c>
      <c r="D57" s="39"/>
      <c r="E57" s="39"/>
      <c r="F57" s="32" t="str">
        <f>F16</f>
        <v xml:space="preserve"> </v>
      </c>
      <c r="G57" s="39"/>
      <c r="H57" s="39"/>
      <c r="I57" s="111" t="s">
        <v>25</v>
      </c>
      <c r="J57" s="112" t="str">
        <f>IF(J16="","",J16)</f>
        <v>24. 8. 2018</v>
      </c>
      <c r="K57" s="42"/>
    </row>
    <row r="58" spans="2:47" s="1" customFormat="1" ht="6.95" customHeight="1">
      <c r="B58" s="38"/>
      <c r="C58" s="39"/>
      <c r="D58" s="39"/>
      <c r="E58" s="39"/>
      <c r="F58" s="39"/>
      <c r="G58" s="39"/>
      <c r="H58" s="39"/>
      <c r="I58" s="110"/>
      <c r="J58" s="39"/>
      <c r="K58" s="42"/>
    </row>
    <row r="59" spans="2:47" s="1" customFormat="1">
      <c r="B59" s="38"/>
      <c r="C59" s="34" t="s">
        <v>27</v>
      </c>
      <c r="D59" s="39"/>
      <c r="E59" s="39"/>
      <c r="F59" s="32" t="str">
        <f>E19</f>
        <v>Město Kolín</v>
      </c>
      <c r="G59" s="39"/>
      <c r="H59" s="39"/>
      <c r="I59" s="111" t="s">
        <v>33</v>
      </c>
      <c r="J59" s="306" t="str">
        <f>E25</f>
        <v>AZ PROJECT s.r.o., Plynárenská 830, Kolín IV</v>
      </c>
      <c r="K59" s="42"/>
    </row>
    <row r="60" spans="2:47" s="1" customFormat="1" ht="14.45" customHeight="1">
      <c r="B60" s="38"/>
      <c r="C60" s="34" t="s">
        <v>31</v>
      </c>
      <c r="D60" s="39"/>
      <c r="E60" s="39"/>
      <c r="F60" s="32" t="str">
        <f>IF(E22="","",E22)</f>
        <v/>
      </c>
      <c r="G60" s="39"/>
      <c r="H60" s="39"/>
      <c r="I60" s="110"/>
      <c r="J60" s="329"/>
      <c r="K60" s="42"/>
    </row>
    <row r="61" spans="2:47" s="1" customFormat="1" ht="10.35" customHeight="1">
      <c r="B61" s="38"/>
      <c r="C61" s="39"/>
      <c r="D61" s="39"/>
      <c r="E61" s="39"/>
      <c r="F61" s="39"/>
      <c r="G61" s="39"/>
      <c r="H61" s="39"/>
      <c r="I61" s="110"/>
      <c r="J61" s="39"/>
      <c r="K61" s="42"/>
    </row>
    <row r="62" spans="2:47" s="1" customFormat="1" ht="29.25" customHeight="1">
      <c r="B62" s="38"/>
      <c r="C62" s="134" t="s">
        <v>109</v>
      </c>
      <c r="D62" s="124"/>
      <c r="E62" s="124"/>
      <c r="F62" s="124"/>
      <c r="G62" s="124"/>
      <c r="H62" s="124"/>
      <c r="I62" s="135"/>
      <c r="J62" s="136" t="s">
        <v>110</v>
      </c>
      <c r="K62" s="137"/>
    </row>
    <row r="63" spans="2:47" s="1" customFormat="1" ht="10.35" customHeight="1">
      <c r="B63" s="38"/>
      <c r="C63" s="39"/>
      <c r="D63" s="39"/>
      <c r="E63" s="39"/>
      <c r="F63" s="39"/>
      <c r="G63" s="39"/>
      <c r="H63" s="39"/>
      <c r="I63" s="110"/>
      <c r="J63" s="39"/>
      <c r="K63" s="42"/>
    </row>
    <row r="64" spans="2:47" s="1" customFormat="1" ht="29.25" customHeight="1">
      <c r="B64" s="38"/>
      <c r="C64" s="138" t="s">
        <v>111</v>
      </c>
      <c r="D64" s="39"/>
      <c r="E64" s="39"/>
      <c r="F64" s="39"/>
      <c r="G64" s="39"/>
      <c r="H64" s="39"/>
      <c r="I64" s="110"/>
      <c r="J64" s="120">
        <f>J100</f>
        <v>0</v>
      </c>
      <c r="K64" s="42"/>
      <c r="AU64" s="21" t="s">
        <v>112</v>
      </c>
    </row>
    <row r="65" spans="2:11" s="8" customFormat="1" ht="24.95" customHeight="1">
      <c r="B65" s="139"/>
      <c r="C65" s="140"/>
      <c r="D65" s="141" t="s">
        <v>113</v>
      </c>
      <c r="E65" s="142"/>
      <c r="F65" s="142"/>
      <c r="G65" s="142"/>
      <c r="H65" s="142"/>
      <c r="I65" s="143"/>
      <c r="J65" s="144">
        <f>J101</f>
        <v>0</v>
      </c>
      <c r="K65" s="145"/>
    </row>
    <row r="66" spans="2:11" s="9" customFormat="1" ht="19.899999999999999" customHeight="1">
      <c r="B66" s="146"/>
      <c r="C66" s="147"/>
      <c r="D66" s="148" t="s">
        <v>114</v>
      </c>
      <c r="E66" s="149"/>
      <c r="F66" s="149"/>
      <c r="G66" s="149"/>
      <c r="H66" s="149"/>
      <c r="I66" s="150"/>
      <c r="J66" s="151">
        <f>J102</f>
        <v>0</v>
      </c>
      <c r="K66" s="152"/>
    </row>
    <row r="67" spans="2:11" s="9" customFormat="1" ht="19.899999999999999" customHeight="1">
      <c r="B67" s="146"/>
      <c r="C67" s="147"/>
      <c r="D67" s="148" t="s">
        <v>116</v>
      </c>
      <c r="E67" s="149"/>
      <c r="F67" s="149"/>
      <c r="G67" s="149"/>
      <c r="H67" s="149"/>
      <c r="I67" s="150"/>
      <c r="J67" s="151">
        <f>J116</f>
        <v>0</v>
      </c>
      <c r="K67" s="152"/>
    </row>
    <row r="68" spans="2:11" s="9" customFormat="1" ht="19.899999999999999" customHeight="1">
      <c r="B68" s="146"/>
      <c r="C68" s="147"/>
      <c r="D68" s="148" t="s">
        <v>117</v>
      </c>
      <c r="E68" s="149"/>
      <c r="F68" s="149"/>
      <c r="G68" s="149"/>
      <c r="H68" s="149"/>
      <c r="I68" s="150"/>
      <c r="J68" s="151">
        <f>J118</f>
        <v>0</v>
      </c>
      <c r="K68" s="152"/>
    </row>
    <row r="69" spans="2:11" s="9" customFormat="1" ht="19.899999999999999" customHeight="1">
      <c r="B69" s="146"/>
      <c r="C69" s="147"/>
      <c r="D69" s="148" t="s">
        <v>118</v>
      </c>
      <c r="E69" s="149"/>
      <c r="F69" s="149"/>
      <c r="G69" s="149"/>
      <c r="H69" s="149"/>
      <c r="I69" s="150"/>
      <c r="J69" s="151">
        <f>J120</f>
        <v>0</v>
      </c>
      <c r="K69" s="152"/>
    </row>
    <row r="70" spans="2:11" s="9" customFormat="1" ht="19.899999999999999" customHeight="1">
      <c r="B70" s="146"/>
      <c r="C70" s="147"/>
      <c r="D70" s="148" t="s">
        <v>119</v>
      </c>
      <c r="E70" s="149"/>
      <c r="F70" s="149"/>
      <c r="G70" s="149"/>
      <c r="H70" s="149"/>
      <c r="I70" s="150"/>
      <c r="J70" s="151">
        <f>J124</f>
        <v>0</v>
      </c>
      <c r="K70" s="152"/>
    </row>
    <row r="71" spans="2:11" s="9" customFormat="1" ht="19.899999999999999" customHeight="1">
      <c r="B71" s="146"/>
      <c r="C71" s="147"/>
      <c r="D71" s="148" t="s">
        <v>120</v>
      </c>
      <c r="E71" s="149"/>
      <c r="F71" s="149"/>
      <c r="G71" s="149"/>
      <c r="H71" s="149"/>
      <c r="I71" s="150"/>
      <c r="J71" s="151">
        <f>J126</f>
        <v>0</v>
      </c>
      <c r="K71" s="152"/>
    </row>
    <row r="72" spans="2:11" s="9" customFormat="1" ht="19.899999999999999" customHeight="1">
      <c r="B72" s="146"/>
      <c r="C72" s="147"/>
      <c r="D72" s="148" t="s">
        <v>121</v>
      </c>
      <c r="E72" s="149"/>
      <c r="F72" s="149"/>
      <c r="G72" s="149"/>
      <c r="H72" s="149"/>
      <c r="I72" s="150"/>
      <c r="J72" s="151">
        <f>J128</f>
        <v>0</v>
      </c>
      <c r="K72" s="152"/>
    </row>
    <row r="73" spans="2:11" s="9" customFormat="1" ht="19.899999999999999" customHeight="1">
      <c r="B73" s="146"/>
      <c r="C73" s="147"/>
      <c r="D73" s="148" t="s">
        <v>122</v>
      </c>
      <c r="E73" s="149"/>
      <c r="F73" s="149"/>
      <c r="G73" s="149"/>
      <c r="H73" s="149"/>
      <c r="I73" s="150"/>
      <c r="J73" s="151">
        <f>J136</f>
        <v>0</v>
      </c>
      <c r="K73" s="152"/>
    </row>
    <row r="74" spans="2:11" s="9" customFormat="1" ht="19.899999999999999" customHeight="1">
      <c r="B74" s="146"/>
      <c r="C74" s="147"/>
      <c r="D74" s="148" t="s">
        <v>123</v>
      </c>
      <c r="E74" s="149"/>
      <c r="F74" s="149"/>
      <c r="G74" s="149"/>
      <c r="H74" s="149"/>
      <c r="I74" s="150"/>
      <c r="J74" s="151">
        <f>J142</f>
        <v>0</v>
      </c>
      <c r="K74" s="152"/>
    </row>
    <row r="75" spans="2:11" s="8" customFormat="1" ht="24.95" customHeight="1">
      <c r="B75" s="139"/>
      <c r="C75" s="140"/>
      <c r="D75" s="141" t="s">
        <v>124</v>
      </c>
      <c r="E75" s="142"/>
      <c r="F75" s="142"/>
      <c r="G75" s="142"/>
      <c r="H75" s="142"/>
      <c r="I75" s="143"/>
      <c r="J75" s="144">
        <f>J144</f>
        <v>0</v>
      </c>
      <c r="K75" s="145"/>
    </row>
    <row r="76" spans="2:11" s="9" customFormat="1" ht="19.899999999999999" customHeight="1">
      <c r="B76" s="146"/>
      <c r="C76" s="147"/>
      <c r="D76" s="148" t="s">
        <v>125</v>
      </c>
      <c r="E76" s="149"/>
      <c r="F76" s="149"/>
      <c r="G76" s="149"/>
      <c r="H76" s="149"/>
      <c r="I76" s="150"/>
      <c r="J76" s="151">
        <f>J145</f>
        <v>0</v>
      </c>
      <c r="K76" s="152"/>
    </row>
    <row r="77" spans="2:11" s="1" customFormat="1" ht="21.75" customHeight="1">
      <c r="B77" s="38"/>
      <c r="C77" s="39"/>
      <c r="D77" s="39"/>
      <c r="E77" s="39"/>
      <c r="F77" s="39"/>
      <c r="G77" s="39"/>
      <c r="H77" s="39"/>
      <c r="I77" s="110"/>
      <c r="J77" s="39"/>
      <c r="K77" s="42"/>
    </row>
    <row r="78" spans="2:11" s="1" customFormat="1" ht="6.95" customHeight="1">
      <c r="B78" s="53"/>
      <c r="C78" s="54"/>
      <c r="D78" s="54"/>
      <c r="E78" s="54"/>
      <c r="F78" s="54"/>
      <c r="G78" s="54"/>
      <c r="H78" s="54"/>
      <c r="I78" s="131"/>
      <c r="J78" s="54"/>
      <c r="K78" s="55"/>
    </row>
    <row r="82" spans="2:12" s="1" customFormat="1" ht="6.95" customHeight="1">
      <c r="B82" s="56"/>
      <c r="C82" s="57"/>
      <c r="D82" s="57"/>
      <c r="E82" s="57"/>
      <c r="F82" s="57"/>
      <c r="G82" s="57"/>
      <c r="H82" s="57"/>
      <c r="I82" s="132"/>
      <c r="J82" s="57"/>
      <c r="K82" s="57"/>
      <c r="L82" s="38"/>
    </row>
    <row r="83" spans="2:12" s="1" customFormat="1" ht="36.950000000000003" customHeight="1">
      <c r="B83" s="38"/>
      <c r="C83" s="58" t="s">
        <v>126</v>
      </c>
      <c r="I83" s="153"/>
      <c r="L83" s="38"/>
    </row>
    <row r="84" spans="2:12" s="1" customFormat="1" ht="6.95" customHeight="1">
      <c r="B84" s="38"/>
      <c r="I84" s="153"/>
      <c r="L84" s="38"/>
    </row>
    <row r="85" spans="2:12" s="1" customFormat="1" ht="14.45" customHeight="1">
      <c r="B85" s="38"/>
      <c r="C85" s="60" t="s">
        <v>19</v>
      </c>
      <c r="I85" s="153"/>
      <c r="L85" s="38"/>
    </row>
    <row r="86" spans="2:12" s="1" customFormat="1" ht="16.5" customHeight="1">
      <c r="B86" s="38"/>
      <c r="E86" s="330" t="str">
        <f>E7</f>
        <v>Areál pivovaru Kolín - veřejné osvětlení</v>
      </c>
      <c r="F86" s="331"/>
      <c r="G86" s="331"/>
      <c r="H86" s="331"/>
      <c r="I86" s="153"/>
      <c r="L86" s="38"/>
    </row>
    <row r="87" spans="2:12">
      <c r="B87" s="25"/>
      <c r="C87" s="60" t="s">
        <v>102</v>
      </c>
      <c r="L87" s="25"/>
    </row>
    <row r="88" spans="2:12" ht="16.5" customHeight="1">
      <c r="B88" s="25"/>
      <c r="E88" s="330" t="s">
        <v>103</v>
      </c>
      <c r="F88" s="292"/>
      <c r="G88" s="292"/>
      <c r="H88" s="292"/>
      <c r="L88" s="25"/>
    </row>
    <row r="89" spans="2:12">
      <c r="B89" s="25"/>
      <c r="C89" s="60" t="s">
        <v>104</v>
      </c>
      <c r="L89" s="25"/>
    </row>
    <row r="90" spans="2:12" s="1" customFormat="1" ht="16.5" customHeight="1">
      <c r="B90" s="38"/>
      <c r="E90" s="332" t="s">
        <v>356</v>
      </c>
      <c r="F90" s="333"/>
      <c r="G90" s="333"/>
      <c r="H90" s="333"/>
      <c r="I90" s="153"/>
      <c r="L90" s="38"/>
    </row>
    <row r="91" spans="2:12" s="1" customFormat="1" ht="14.45" customHeight="1">
      <c r="B91" s="38"/>
      <c r="C91" s="60" t="s">
        <v>106</v>
      </c>
      <c r="I91" s="153"/>
      <c r="L91" s="38"/>
    </row>
    <row r="92" spans="2:12" s="1" customFormat="1" ht="17.25" customHeight="1">
      <c r="B92" s="38"/>
      <c r="E92" s="321" t="str">
        <f>E13</f>
        <v>18054a - 3. etapa - stavební část</v>
      </c>
      <c r="F92" s="333"/>
      <c r="G92" s="333"/>
      <c r="H92" s="333"/>
      <c r="I92" s="153"/>
      <c r="L92" s="38"/>
    </row>
    <row r="93" spans="2:12" s="1" customFormat="1" ht="6.95" customHeight="1">
      <c r="B93" s="38"/>
      <c r="I93" s="153"/>
      <c r="L93" s="38"/>
    </row>
    <row r="94" spans="2:12" s="1" customFormat="1" ht="18" customHeight="1">
      <c r="B94" s="38"/>
      <c r="C94" s="60" t="s">
        <v>23</v>
      </c>
      <c r="F94" s="154" t="str">
        <f>F16</f>
        <v xml:space="preserve"> </v>
      </c>
      <c r="I94" s="155" t="s">
        <v>25</v>
      </c>
      <c r="J94" s="64" t="str">
        <f>IF(J16="","",J16)</f>
        <v>24. 8. 2018</v>
      </c>
      <c r="L94" s="38"/>
    </row>
    <row r="95" spans="2:12" s="1" customFormat="1" ht="6.95" customHeight="1">
      <c r="B95" s="38"/>
      <c r="I95" s="153"/>
      <c r="L95" s="38"/>
    </row>
    <row r="96" spans="2:12" s="1" customFormat="1">
      <c r="B96" s="38"/>
      <c r="C96" s="60" t="s">
        <v>27</v>
      </c>
      <c r="F96" s="154" t="str">
        <f>E19</f>
        <v>Město Kolín</v>
      </c>
      <c r="I96" s="155" t="s">
        <v>33</v>
      </c>
      <c r="J96" s="154" t="str">
        <f>E25</f>
        <v>AZ PROJECT s.r.o., Plynárenská 830, Kolín IV</v>
      </c>
      <c r="L96" s="38"/>
    </row>
    <row r="97" spans="2:65" s="1" customFormat="1" ht="14.45" customHeight="1">
      <c r="B97" s="38"/>
      <c r="C97" s="60" t="s">
        <v>31</v>
      </c>
      <c r="F97" s="154" t="str">
        <f>IF(E22="","",E22)</f>
        <v/>
      </c>
      <c r="I97" s="153"/>
      <c r="L97" s="38"/>
    </row>
    <row r="98" spans="2:65" s="1" customFormat="1" ht="10.35" customHeight="1">
      <c r="B98" s="38"/>
      <c r="I98" s="153"/>
      <c r="L98" s="38"/>
    </row>
    <row r="99" spans="2:65" s="10" customFormat="1" ht="29.25" customHeight="1">
      <c r="B99" s="156"/>
      <c r="C99" s="157" t="s">
        <v>127</v>
      </c>
      <c r="D99" s="158" t="s">
        <v>56</v>
      </c>
      <c r="E99" s="158" t="s">
        <v>52</v>
      </c>
      <c r="F99" s="158" t="s">
        <v>128</v>
      </c>
      <c r="G99" s="158" t="s">
        <v>129</v>
      </c>
      <c r="H99" s="158" t="s">
        <v>130</v>
      </c>
      <c r="I99" s="159" t="s">
        <v>131</v>
      </c>
      <c r="J99" s="158" t="s">
        <v>110</v>
      </c>
      <c r="K99" s="160" t="s">
        <v>132</v>
      </c>
      <c r="L99" s="156"/>
      <c r="M99" s="70" t="s">
        <v>133</v>
      </c>
      <c r="N99" s="71" t="s">
        <v>41</v>
      </c>
      <c r="O99" s="71" t="s">
        <v>134</v>
      </c>
      <c r="P99" s="71" t="s">
        <v>135</v>
      </c>
      <c r="Q99" s="71" t="s">
        <v>136</v>
      </c>
      <c r="R99" s="71" t="s">
        <v>137</v>
      </c>
      <c r="S99" s="71" t="s">
        <v>138</v>
      </c>
      <c r="T99" s="72" t="s">
        <v>139</v>
      </c>
    </row>
    <row r="100" spans="2:65" s="1" customFormat="1" ht="29.25" customHeight="1">
      <c r="B100" s="38"/>
      <c r="C100" s="74" t="s">
        <v>111</v>
      </c>
      <c r="I100" s="153"/>
      <c r="J100" s="161">
        <f>BK100</f>
        <v>0</v>
      </c>
      <c r="L100" s="38"/>
      <c r="M100" s="73"/>
      <c r="N100" s="65"/>
      <c r="O100" s="65"/>
      <c r="P100" s="162">
        <f>P101+P144</f>
        <v>0</v>
      </c>
      <c r="Q100" s="65"/>
      <c r="R100" s="162">
        <f>R101+R144</f>
        <v>2.5223400699999998</v>
      </c>
      <c r="S100" s="65"/>
      <c r="T100" s="163">
        <f>T101+T144</f>
        <v>4.5144699999999993</v>
      </c>
      <c r="AT100" s="21" t="s">
        <v>70</v>
      </c>
      <c r="AU100" s="21" t="s">
        <v>112</v>
      </c>
      <c r="BK100" s="164">
        <f>BK101+BK144</f>
        <v>0</v>
      </c>
    </row>
    <row r="101" spans="2:65" s="11" customFormat="1" ht="37.35" customHeight="1">
      <c r="B101" s="165"/>
      <c r="D101" s="166" t="s">
        <v>70</v>
      </c>
      <c r="E101" s="167" t="s">
        <v>140</v>
      </c>
      <c r="F101" s="167" t="s">
        <v>141</v>
      </c>
      <c r="I101" s="168"/>
      <c r="J101" s="169">
        <f>BK101</f>
        <v>0</v>
      </c>
      <c r="L101" s="165"/>
      <c r="M101" s="170"/>
      <c r="N101" s="171"/>
      <c r="O101" s="171"/>
      <c r="P101" s="172">
        <f>P102+P116+P118+P120+P124+P126+P128+P136+P142</f>
        <v>0</v>
      </c>
      <c r="Q101" s="171"/>
      <c r="R101" s="172">
        <f>R102+R116+R118+R120+R124+R126+R128+R136+R142</f>
        <v>2.5223400699999998</v>
      </c>
      <c r="S101" s="171"/>
      <c r="T101" s="173">
        <f>T102+T116+T118+T120+T124+T126+T128+T136+T142</f>
        <v>4.5144699999999993</v>
      </c>
      <c r="AR101" s="166" t="s">
        <v>76</v>
      </c>
      <c r="AT101" s="174" t="s">
        <v>70</v>
      </c>
      <c r="AU101" s="174" t="s">
        <v>71</v>
      </c>
      <c r="AY101" s="166" t="s">
        <v>142</v>
      </c>
      <c r="BK101" s="175">
        <f>BK102+BK116+BK118+BK120+BK124+BK126+BK128+BK136+BK142</f>
        <v>0</v>
      </c>
    </row>
    <row r="102" spans="2:65" s="11" customFormat="1" ht="19.899999999999999" customHeight="1">
      <c r="B102" s="165"/>
      <c r="D102" s="166" t="s">
        <v>70</v>
      </c>
      <c r="E102" s="176" t="s">
        <v>76</v>
      </c>
      <c r="F102" s="176" t="s">
        <v>143</v>
      </c>
      <c r="I102" s="168"/>
      <c r="J102" s="177">
        <f>BK102</f>
        <v>0</v>
      </c>
      <c r="L102" s="165"/>
      <c r="M102" s="170"/>
      <c r="N102" s="171"/>
      <c r="O102" s="171"/>
      <c r="P102" s="172">
        <f>SUM(P103:P115)</f>
        <v>0</v>
      </c>
      <c r="Q102" s="171"/>
      <c r="R102" s="172">
        <f>SUM(R103:R115)</f>
        <v>0</v>
      </c>
      <c r="S102" s="171"/>
      <c r="T102" s="173">
        <f>SUM(T103:T115)</f>
        <v>3.8359999999999999</v>
      </c>
      <c r="AR102" s="166" t="s">
        <v>76</v>
      </c>
      <c r="AT102" s="174" t="s">
        <v>70</v>
      </c>
      <c r="AU102" s="174" t="s">
        <v>76</v>
      </c>
      <c r="AY102" s="166" t="s">
        <v>142</v>
      </c>
      <c r="BK102" s="175">
        <f>SUM(BK103:BK115)</f>
        <v>0</v>
      </c>
    </row>
    <row r="103" spans="2:65" s="1" customFormat="1" ht="51" customHeight="1">
      <c r="B103" s="178"/>
      <c r="C103" s="179" t="s">
        <v>76</v>
      </c>
      <c r="D103" s="179" t="s">
        <v>144</v>
      </c>
      <c r="E103" s="180" t="s">
        <v>358</v>
      </c>
      <c r="F103" s="181" t="s">
        <v>359</v>
      </c>
      <c r="G103" s="182" t="s">
        <v>147</v>
      </c>
      <c r="H103" s="183">
        <v>1.8</v>
      </c>
      <c r="I103" s="184"/>
      <c r="J103" s="185">
        <f t="shared" ref="J103:J115" si="0">ROUND(I103*H103,2)</f>
        <v>0</v>
      </c>
      <c r="K103" s="181" t="s">
        <v>148</v>
      </c>
      <c r="L103" s="38"/>
      <c r="M103" s="186" t="s">
        <v>5</v>
      </c>
      <c r="N103" s="187" t="s">
        <v>42</v>
      </c>
      <c r="O103" s="39"/>
      <c r="P103" s="188">
        <f t="shared" ref="P103:P115" si="1">O103*H103</f>
        <v>0</v>
      </c>
      <c r="Q103" s="188">
        <v>0</v>
      </c>
      <c r="R103" s="188">
        <f t="shared" ref="R103:R115" si="2">Q103*H103</f>
        <v>0</v>
      </c>
      <c r="S103" s="188">
        <v>0.255</v>
      </c>
      <c r="T103" s="189">
        <f t="shared" ref="T103:T115" si="3">S103*H103</f>
        <v>0.45900000000000002</v>
      </c>
      <c r="AR103" s="21" t="s">
        <v>149</v>
      </c>
      <c r="AT103" s="21" t="s">
        <v>144</v>
      </c>
      <c r="AU103" s="21" t="s">
        <v>78</v>
      </c>
      <c r="AY103" s="21" t="s">
        <v>142</v>
      </c>
      <c r="BE103" s="190">
        <f t="shared" ref="BE103:BE115" si="4">IF(N103="základní",J103,0)</f>
        <v>0</v>
      </c>
      <c r="BF103" s="190">
        <f t="shared" ref="BF103:BF115" si="5">IF(N103="snížená",J103,0)</f>
        <v>0</v>
      </c>
      <c r="BG103" s="190">
        <f t="shared" ref="BG103:BG115" si="6">IF(N103="zákl. přenesená",J103,0)</f>
        <v>0</v>
      </c>
      <c r="BH103" s="190">
        <f t="shared" ref="BH103:BH115" si="7">IF(N103="sníž. přenesená",J103,0)</f>
        <v>0</v>
      </c>
      <c r="BI103" s="190">
        <f t="shared" ref="BI103:BI115" si="8">IF(N103="nulová",J103,0)</f>
        <v>0</v>
      </c>
      <c r="BJ103" s="21" t="s">
        <v>76</v>
      </c>
      <c r="BK103" s="190">
        <f t="shared" ref="BK103:BK115" si="9">ROUND(I103*H103,2)</f>
        <v>0</v>
      </c>
      <c r="BL103" s="21" t="s">
        <v>149</v>
      </c>
      <c r="BM103" s="21" t="s">
        <v>360</v>
      </c>
    </row>
    <row r="104" spans="2:65" s="1" customFormat="1" ht="51" customHeight="1">
      <c r="B104" s="178"/>
      <c r="C104" s="179" t="s">
        <v>78</v>
      </c>
      <c r="D104" s="179" t="s">
        <v>144</v>
      </c>
      <c r="E104" s="180" t="s">
        <v>361</v>
      </c>
      <c r="F104" s="181" t="s">
        <v>362</v>
      </c>
      <c r="G104" s="182" t="s">
        <v>147</v>
      </c>
      <c r="H104" s="183">
        <v>2.5</v>
      </c>
      <c r="I104" s="184"/>
      <c r="J104" s="185">
        <f t="shared" si="0"/>
        <v>0</v>
      </c>
      <c r="K104" s="181" t="s">
        <v>148</v>
      </c>
      <c r="L104" s="38"/>
      <c r="M104" s="186" t="s">
        <v>5</v>
      </c>
      <c r="N104" s="187" t="s">
        <v>42</v>
      </c>
      <c r="O104" s="39"/>
      <c r="P104" s="188">
        <f t="shared" si="1"/>
        <v>0</v>
      </c>
      <c r="Q104" s="188">
        <v>0</v>
      </c>
      <c r="R104" s="188">
        <f t="shared" si="2"/>
        <v>0</v>
      </c>
      <c r="S104" s="188">
        <v>0.22</v>
      </c>
      <c r="T104" s="189">
        <f t="shared" si="3"/>
        <v>0.55000000000000004</v>
      </c>
      <c r="AR104" s="21" t="s">
        <v>149</v>
      </c>
      <c r="AT104" s="21" t="s">
        <v>144</v>
      </c>
      <c r="AU104" s="21" t="s">
        <v>78</v>
      </c>
      <c r="AY104" s="21" t="s">
        <v>142</v>
      </c>
      <c r="BE104" s="190">
        <f t="shared" si="4"/>
        <v>0</v>
      </c>
      <c r="BF104" s="190">
        <f t="shared" si="5"/>
        <v>0</v>
      </c>
      <c r="BG104" s="190">
        <f t="shared" si="6"/>
        <v>0</v>
      </c>
      <c r="BH104" s="190">
        <f t="shared" si="7"/>
        <v>0</v>
      </c>
      <c r="BI104" s="190">
        <f t="shared" si="8"/>
        <v>0</v>
      </c>
      <c r="BJ104" s="21" t="s">
        <v>76</v>
      </c>
      <c r="BK104" s="190">
        <f t="shared" si="9"/>
        <v>0</v>
      </c>
      <c r="BL104" s="21" t="s">
        <v>149</v>
      </c>
      <c r="BM104" s="21" t="s">
        <v>363</v>
      </c>
    </row>
    <row r="105" spans="2:65" s="1" customFormat="1" ht="38.25" customHeight="1">
      <c r="B105" s="178"/>
      <c r="C105" s="179" t="s">
        <v>85</v>
      </c>
      <c r="D105" s="179" t="s">
        <v>144</v>
      </c>
      <c r="E105" s="180" t="s">
        <v>151</v>
      </c>
      <c r="F105" s="181" t="s">
        <v>152</v>
      </c>
      <c r="G105" s="182" t="s">
        <v>147</v>
      </c>
      <c r="H105" s="183">
        <v>4.3</v>
      </c>
      <c r="I105" s="184"/>
      <c r="J105" s="185">
        <f t="shared" si="0"/>
        <v>0</v>
      </c>
      <c r="K105" s="181" t="s">
        <v>148</v>
      </c>
      <c r="L105" s="38"/>
      <c r="M105" s="186" t="s">
        <v>5</v>
      </c>
      <c r="N105" s="187" t="s">
        <v>42</v>
      </c>
      <c r="O105" s="39"/>
      <c r="P105" s="188">
        <f t="shared" si="1"/>
        <v>0</v>
      </c>
      <c r="Q105" s="188">
        <v>0</v>
      </c>
      <c r="R105" s="188">
        <f t="shared" si="2"/>
        <v>0</v>
      </c>
      <c r="S105" s="188">
        <v>0.3</v>
      </c>
      <c r="T105" s="189">
        <f t="shared" si="3"/>
        <v>1.2899999999999998</v>
      </c>
      <c r="AR105" s="21" t="s">
        <v>149</v>
      </c>
      <c r="AT105" s="21" t="s">
        <v>144</v>
      </c>
      <c r="AU105" s="21" t="s">
        <v>78</v>
      </c>
      <c r="AY105" s="21" t="s">
        <v>142</v>
      </c>
      <c r="BE105" s="190">
        <f t="shared" si="4"/>
        <v>0</v>
      </c>
      <c r="BF105" s="190">
        <f t="shared" si="5"/>
        <v>0</v>
      </c>
      <c r="BG105" s="190">
        <f t="shared" si="6"/>
        <v>0</v>
      </c>
      <c r="BH105" s="190">
        <f t="shared" si="7"/>
        <v>0</v>
      </c>
      <c r="BI105" s="190">
        <f t="shared" si="8"/>
        <v>0</v>
      </c>
      <c r="BJ105" s="21" t="s">
        <v>76</v>
      </c>
      <c r="BK105" s="190">
        <f t="shared" si="9"/>
        <v>0</v>
      </c>
      <c r="BL105" s="21" t="s">
        <v>149</v>
      </c>
      <c r="BM105" s="21" t="s">
        <v>364</v>
      </c>
    </row>
    <row r="106" spans="2:65" s="1" customFormat="1" ht="38.25" customHeight="1">
      <c r="B106" s="178"/>
      <c r="C106" s="179" t="s">
        <v>149</v>
      </c>
      <c r="D106" s="179" t="s">
        <v>144</v>
      </c>
      <c r="E106" s="180" t="s">
        <v>157</v>
      </c>
      <c r="F106" s="181" t="s">
        <v>158</v>
      </c>
      <c r="G106" s="182" t="s">
        <v>147</v>
      </c>
      <c r="H106" s="183">
        <v>4.3</v>
      </c>
      <c r="I106" s="184"/>
      <c r="J106" s="185">
        <f t="shared" si="0"/>
        <v>0</v>
      </c>
      <c r="K106" s="181" t="s">
        <v>148</v>
      </c>
      <c r="L106" s="38"/>
      <c r="M106" s="186" t="s">
        <v>5</v>
      </c>
      <c r="N106" s="187" t="s">
        <v>42</v>
      </c>
      <c r="O106" s="39"/>
      <c r="P106" s="188">
        <f t="shared" si="1"/>
        <v>0</v>
      </c>
      <c r="Q106" s="188">
        <v>0</v>
      </c>
      <c r="R106" s="188">
        <f t="shared" si="2"/>
        <v>0</v>
      </c>
      <c r="S106" s="188">
        <v>0.28999999999999998</v>
      </c>
      <c r="T106" s="189">
        <f t="shared" si="3"/>
        <v>1.2469999999999999</v>
      </c>
      <c r="AR106" s="21" t="s">
        <v>149</v>
      </c>
      <c r="AT106" s="21" t="s">
        <v>144</v>
      </c>
      <c r="AU106" s="21" t="s">
        <v>78</v>
      </c>
      <c r="AY106" s="21" t="s">
        <v>142</v>
      </c>
      <c r="BE106" s="190">
        <f t="shared" si="4"/>
        <v>0</v>
      </c>
      <c r="BF106" s="190">
        <f t="shared" si="5"/>
        <v>0</v>
      </c>
      <c r="BG106" s="190">
        <f t="shared" si="6"/>
        <v>0</v>
      </c>
      <c r="BH106" s="190">
        <f t="shared" si="7"/>
        <v>0</v>
      </c>
      <c r="BI106" s="190">
        <f t="shared" si="8"/>
        <v>0</v>
      </c>
      <c r="BJ106" s="21" t="s">
        <v>76</v>
      </c>
      <c r="BK106" s="190">
        <f t="shared" si="9"/>
        <v>0</v>
      </c>
      <c r="BL106" s="21" t="s">
        <v>149</v>
      </c>
      <c r="BM106" s="21" t="s">
        <v>365</v>
      </c>
    </row>
    <row r="107" spans="2:65" s="1" customFormat="1" ht="38.25" customHeight="1">
      <c r="B107" s="178"/>
      <c r="C107" s="179" t="s">
        <v>160</v>
      </c>
      <c r="D107" s="179" t="s">
        <v>144</v>
      </c>
      <c r="E107" s="180" t="s">
        <v>170</v>
      </c>
      <c r="F107" s="181" t="s">
        <v>171</v>
      </c>
      <c r="G107" s="182" t="s">
        <v>167</v>
      </c>
      <c r="H107" s="183">
        <v>1</v>
      </c>
      <c r="I107" s="184"/>
      <c r="J107" s="185">
        <f t="shared" si="0"/>
        <v>0</v>
      </c>
      <c r="K107" s="181" t="s">
        <v>148</v>
      </c>
      <c r="L107" s="38"/>
      <c r="M107" s="186" t="s">
        <v>5</v>
      </c>
      <c r="N107" s="187" t="s">
        <v>42</v>
      </c>
      <c r="O107" s="39"/>
      <c r="P107" s="188">
        <f t="shared" si="1"/>
        <v>0</v>
      </c>
      <c r="Q107" s="188">
        <v>0</v>
      </c>
      <c r="R107" s="188">
        <f t="shared" si="2"/>
        <v>0</v>
      </c>
      <c r="S107" s="188">
        <v>0.28999999999999998</v>
      </c>
      <c r="T107" s="189">
        <f t="shared" si="3"/>
        <v>0.28999999999999998</v>
      </c>
      <c r="AR107" s="21" t="s">
        <v>149</v>
      </c>
      <c r="AT107" s="21" t="s">
        <v>144</v>
      </c>
      <c r="AU107" s="21" t="s">
        <v>78</v>
      </c>
      <c r="AY107" s="21" t="s">
        <v>142</v>
      </c>
      <c r="BE107" s="190">
        <f t="shared" si="4"/>
        <v>0</v>
      </c>
      <c r="BF107" s="190">
        <f t="shared" si="5"/>
        <v>0</v>
      </c>
      <c r="BG107" s="190">
        <f t="shared" si="6"/>
        <v>0</v>
      </c>
      <c r="BH107" s="190">
        <f t="shared" si="7"/>
        <v>0</v>
      </c>
      <c r="BI107" s="190">
        <f t="shared" si="8"/>
        <v>0</v>
      </c>
      <c r="BJ107" s="21" t="s">
        <v>76</v>
      </c>
      <c r="BK107" s="190">
        <f t="shared" si="9"/>
        <v>0</v>
      </c>
      <c r="BL107" s="21" t="s">
        <v>149</v>
      </c>
      <c r="BM107" s="21" t="s">
        <v>366</v>
      </c>
    </row>
    <row r="108" spans="2:65" s="1" customFormat="1" ht="25.5" customHeight="1">
      <c r="B108" s="178"/>
      <c r="C108" s="179" t="s">
        <v>164</v>
      </c>
      <c r="D108" s="179" t="s">
        <v>144</v>
      </c>
      <c r="E108" s="180" t="s">
        <v>183</v>
      </c>
      <c r="F108" s="181" t="s">
        <v>184</v>
      </c>
      <c r="G108" s="182" t="s">
        <v>176</v>
      </c>
      <c r="H108" s="183">
        <v>3.0379999999999998</v>
      </c>
      <c r="I108" s="184"/>
      <c r="J108" s="185">
        <f t="shared" si="0"/>
        <v>0</v>
      </c>
      <c r="K108" s="181" t="s">
        <v>148</v>
      </c>
      <c r="L108" s="38"/>
      <c r="M108" s="186" t="s">
        <v>5</v>
      </c>
      <c r="N108" s="187" t="s">
        <v>42</v>
      </c>
      <c r="O108" s="39"/>
      <c r="P108" s="188">
        <f t="shared" si="1"/>
        <v>0</v>
      </c>
      <c r="Q108" s="188">
        <v>0</v>
      </c>
      <c r="R108" s="188">
        <f t="shared" si="2"/>
        <v>0</v>
      </c>
      <c r="S108" s="188">
        <v>0</v>
      </c>
      <c r="T108" s="189">
        <f t="shared" si="3"/>
        <v>0</v>
      </c>
      <c r="AR108" s="21" t="s">
        <v>149</v>
      </c>
      <c r="AT108" s="21" t="s">
        <v>144</v>
      </c>
      <c r="AU108" s="21" t="s">
        <v>78</v>
      </c>
      <c r="AY108" s="21" t="s">
        <v>142</v>
      </c>
      <c r="BE108" s="190">
        <f t="shared" si="4"/>
        <v>0</v>
      </c>
      <c r="BF108" s="190">
        <f t="shared" si="5"/>
        <v>0</v>
      </c>
      <c r="BG108" s="190">
        <f t="shared" si="6"/>
        <v>0</v>
      </c>
      <c r="BH108" s="190">
        <f t="shared" si="7"/>
        <v>0</v>
      </c>
      <c r="BI108" s="190">
        <f t="shared" si="8"/>
        <v>0</v>
      </c>
      <c r="BJ108" s="21" t="s">
        <v>76</v>
      </c>
      <c r="BK108" s="190">
        <f t="shared" si="9"/>
        <v>0</v>
      </c>
      <c r="BL108" s="21" t="s">
        <v>149</v>
      </c>
      <c r="BM108" s="21" t="s">
        <v>367</v>
      </c>
    </row>
    <row r="109" spans="2:65" s="1" customFormat="1" ht="38.25" customHeight="1">
      <c r="B109" s="178"/>
      <c r="C109" s="179" t="s">
        <v>169</v>
      </c>
      <c r="D109" s="179" t="s">
        <v>144</v>
      </c>
      <c r="E109" s="180" t="s">
        <v>187</v>
      </c>
      <c r="F109" s="181" t="s">
        <v>188</v>
      </c>
      <c r="G109" s="182" t="s">
        <v>176</v>
      </c>
      <c r="H109" s="183">
        <v>1.5189999999999999</v>
      </c>
      <c r="I109" s="184"/>
      <c r="J109" s="185">
        <f t="shared" si="0"/>
        <v>0</v>
      </c>
      <c r="K109" s="181" t="s">
        <v>148</v>
      </c>
      <c r="L109" s="38"/>
      <c r="M109" s="186" t="s">
        <v>5</v>
      </c>
      <c r="N109" s="187" t="s">
        <v>42</v>
      </c>
      <c r="O109" s="39"/>
      <c r="P109" s="188">
        <f t="shared" si="1"/>
        <v>0</v>
      </c>
      <c r="Q109" s="188">
        <v>0</v>
      </c>
      <c r="R109" s="188">
        <f t="shared" si="2"/>
        <v>0</v>
      </c>
      <c r="S109" s="188">
        <v>0</v>
      </c>
      <c r="T109" s="189">
        <f t="shared" si="3"/>
        <v>0</v>
      </c>
      <c r="AR109" s="21" t="s">
        <v>149</v>
      </c>
      <c r="AT109" s="21" t="s">
        <v>144</v>
      </c>
      <c r="AU109" s="21" t="s">
        <v>78</v>
      </c>
      <c r="AY109" s="21" t="s">
        <v>142</v>
      </c>
      <c r="BE109" s="190">
        <f t="shared" si="4"/>
        <v>0</v>
      </c>
      <c r="BF109" s="190">
        <f t="shared" si="5"/>
        <v>0</v>
      </c>
      <c r="BG109" s="190">
        <f t="shared" si="6"/>
        <v>0</v>
      </c>
      <c r="BH109" s="190">
        <f t="shared" si="7"/>
        <v>0</v>
      </c>
      <c r="BI109" s="190">
        <f t="shared" si="8"/>
        <v>0</v>
      </c>
      <c r="BJ109" s="21" t="s">
        <v>76</v>
      </c>
      <c r="BK109" s="190">
        <f t="shared" si="9"/>
        <v>0</v>
      </c>
      <c r="BL109" s="21" t="s">
        <v>149</v>
      </c>
      <c r="BM109" s="21" t="s">
        <v>368</v>
      </c>
    </row>
    <row r="110" spans="2:65" s="1" customFormat="1" ht="25.5" customHeight="1">
      <c r="B110" s="178"/>
      <c r="C110" s="179" t="s">
        <v>173</v>
      </c>
      <c r="D110" s="179" t="s">
        <v>144</v>
      </c>
      <c r="E110" s="180" t="s">
        <v>191</v>
      </c>
      <c r="F110" s="181" t="s">
        <v>192</v>
      </c>
      <c r="G110" s="182" t="s">
        <v>176</v>
      </c>
      <c r="H110" s="183">
        <v>2.8849999999999998</v>
      </c>
      <c r="I110" s="184"/>
      <c r="J110" s="185">
        <f t="shared" si="0"/>
        <v>0</v>
      </c>
      <c r="K110" s="181" t="s">
        <v>148</v>
      </c>
      <c r="L110" s="38"/>
      <c r="M110" s="186" t="s">
        <v>5</v>
      </c>
      <c r="N110" s="187" t="s">
        <v>42</v>
      </c>
      <c r="O110" s="39"/>
      <c r="P110" s="188">
        <f t="shared" si="1"/>
        <v>0</v>
      </c>
      <c r="Q110" s="188">
        <v>0</v>
      </c>
      <c r="R110" s="188">
        <f t="shared" si="2"/>
        <v>0</v>
      </c>
      <c r="S110" s="188">
        <v>0</v>
      </c>
      <c r="T110" s="189">
        <f t="shared" si="3"/>
        <v>0</v>
      </c>
      <c r="AR110" s="21" t="s">
        <v>149</v>
      </c>
      <c r="AT110" s="21" t="s">
        <v>144</v>
      </c>
      <c r="AU110" s="21" t="s">
        <v>78</v>
      </c>
      <c r="AY110" s="21" t="s">
        <v>142</v>
      </c>
      <c r="BE110" s="190">
        <f t="shared" si="4"/>
        <v>0</v>
      </c>
      <c r="BF110" s="190">
        <f t="shared" si="5"/>
        <v>0</v>
      </c>
      <c r="BG110" s="190">
        <f t="shared" si="6"/>
        <v>0</v>
      </c>
      <c r="BH110" s="190">
        <f t="shared" si="7"/>
        <v>0</v>
      </c>
      <c r="BI110" s="190">
        <f t="shared" si="8"/>
        <v>0</v>
      </c>
      <c r="BJ110" s="21" t="s">
        <v>76</v>
      </c>
      <c r="BK110" s="190">
        <f t="shared" si="9"/>
        <v>0</v>
      </c>
      <c r="BL110" s="21" t="s">
        <v>149</v>
      </c>
      <c r="BM110" s="21" t="s">
        <v>369</v>
      </c>
    </row>
    <row r="111" spans="2:65" s="1" customFormat="1" ht="38.25" customHeight="1">
      <c r="B111" s="178"/>
      <c r="C111" s="179" t="s">
        <v>178</v>
      </c>
      <c r="D111" s="179" t="s">
        <v>144</v>
      </c>
      <c r="E111" s="180" t="s">
        <v>195</v>
      </c>
      <c r="F111" s="181" t="s">
        <v>196</v>
      </c>
      <c r="G111" s="182" t="s">
        <v>176</v>
      </c>
      <c r="H111" s="183">
        <v>1.4430000000000001</v>
      </c>
      <c r="I111" s="184"/>
      <c r="J111" s="185">
        <f t="shared" si="0"/>
        <v>0</v>
      </c>
      <c r="K111" s="181" t="s">
        <v>148</v>
      </c>
      <c r="L111" s="38"/>
      <c r="M111" s="186" t="s">
        <v>5</v>
      </c>
      <c r="N111" s="187" t="s">
        <v>42</v>
      </c>
      <c r="O111" s="39"/>
      <c r="P111" s="188">
        <f t="shared" si="1"/>
        <v>0</v>
      </c>
      <c r="Q111" s="188">
        <v>0</v>
      </c>
      <c r="R111" s="188">
        <f t="shared" si="2"/>
        <v>0</v>
      </c>
      <c r="S111" s="188">
        <v>0</v>
      </c>
      <c r="T111" s="189">
        <f t="shared" si="3"/>
        <v>0</v>
      </c>
      <c r="AR111" s="21" t="s">
        <v>149</v>
      </c>
      <c r="AT111" s="21" t="s">
        <v>144</v>
      </c>
      <c r="AU111" s="21" t="s">
        <v>78</v>
      </c>
      <c r="AY111" s="21" t="s">
        <v>142</v>
      </c>
      <c r="BE111" s="190">
        <f t="shared" si="4"/>
        <v>0</v>
      </c>
      <c r="BF111" s="190">
        <f t="shared" si="5"/>
        <v>0</v>
      </c>
      <c r="BG111" s="190">
        <f t="shared" si="6"/>
        <v>0</v>
      </c>
      <c r="BH111" s="190">
        <f t="shared" si="7"/>
        <v>0</v>
      </c>
      <c r="BI111" s="190">
        <f t="shared" si="8"/>
        <v>0</v>
      </c>
      <c r="BJ111" s="21" t="s">
        <v>76</v>
      </c>
      <c r="BK111" s="190">
        <f t="shared" si="9"/>
        <v>0</v>
      </c>
      <c r="BL111" s="21" t="s">
        <v>149</v>
      </c>
      <c r="BM111" s="21" t="s">
        <v>370</v>
      </c>
    </row>
    <row r="112" spans="2:65" s="1" customFormat="1" ht="38.25" customHeight="1">
      <c r="B112" s="178"/>
      <c r="C112" s="179" t="s">
        <v>182</v>
      </c>
      <c r="D112" s="179" t="s">
        <v>144</v>
      </c>
      <c r="E112" s="180" t="s">
        <v>199</v>
      </c>
      <c r="F112" s="181" t="s">
        <v>200</v>
      </c>
      <c r="G112" s="182" t="s">
        <v>176</v>
      </c>
      <c r="H112" s="183">
        <v>2.2869999999999999</v>
      </c>
      <c r="I112" s="184"/>
      <c r="J112" s="185">
        <f t="shared" si="0"/>
        <v>0</v>
      </c>
      <c r="K112" s="181" t="s">
        <v>201</v>
      </c>
      <c r="L112" s="38"/>
      <c r="M112" s="186" t="s">
        <v>5</v>
      </c>
      <c r="N112" s="187" t="s">
        <v>42</v>
      </c>
      <c r="O112" s="39"/>
      <c r="P112" s="188">
        <f t="shared" si="1"/>
        <v>0</v>
      </c>
      <c r="Q112" s="188">
        <v>0</v>
      </c>
      <c r="R112" s="188">
        <f t="shared" si="2"/>
        <v>0</v>
      </c>
      <c r="S112" s="188">
        <v>0</v>
      </c>
      <c r="T112" s="189">
        <f t="shared" si="3"/>
        <v>0</v>
      </c>
      <c r="AR112" s="21" t="s">
        <v>149</v>
      </c>
      <c r="AT112" s="21" t="s">
        <v>144</v>
      </c>
      <c r="AU112" s="21" t="s">
        <v>78</v>
      </c>
      <c r="AY112" s="21" t="s">
        <v>142</v>
      </c>
      <c r="BE112" s="190">
        <f t="shared" si="4"/>
        <v>0</v>
      </c>
      <c r="BF112" s="190">
        <f t="shared" si="5"/>
        <v>0</v>
      </c>
      <c r="BG112" s="190">
        <f t="shared" si="6"/>
        <v>0</v>
      </c>
      <c r="BH112" s="190">
        <f t="shared" si="7"/>
        <v>0</v>
      </c>
      <c r="BI112" s="190">
        <f t="shared" si="8"/>
        <v>0</v>
      </c>
      <c r="BJ112" s="21" t="s">
        <v>76</v>
      </c>
      <c r="BK112" s="190">
        <f t="shared" si="9"/>
        <v>0</v>
      </c>
      <c r="BL112" s="21" t="s">
        <v>149</v>
      </c>
      <c r="BM112" s="21" t="s">
        <v>371</v>
      </c>
    </row>
    <row r="113" spans="2:65" s="1" customFormat="1" ht="16.5" customHeight="1">
      <c r="B113" s="178"/>
      <c r="C113" s="179" t="s">
        <v>186</v>
      </c>
      <c r="D113" s="179" t="s">
        <v>144</v>
      </c>
      <c r="E113" s="180" t="s">
        <v>203</v>
      </c>
      <c r="F113" s="181" t="s">
        <v>204</v>
      </c>
      <c r="G113" s="182" t="s">
        <v>176</v>
      </c>
      <c r="H113" s="183">
        <v>2.2869999999999999</v>
      </c>
      <c r="I113" s="184"/>
      <c r="J113" s="185">
        <f t="shared" si="0"/>
        <v>0</v>
      </c>
      <c r="K113" s="181" t="s">
        <v>201</v>
      </c>
      <c r="L113" s="38"/>
      <c r="M113" s="186" t="s">
        <v>5</v>
      </c>
      <c r="N113" s="187" t="s">
        <v>42</v>
      </c>
      <c r="O113" s="39"/>
      <c r="P113" s="188">
        <f t="shared" si="1"/>
        <v>0</v>
      </c>
      <c r="Q113" s="188">
        <v>0</v>
      </c>
      <c r="R113" s="188">
        <f t="shared" si="2"/>
        <v>0</v>
      </c>
      <c r="S113" s="188">
        <v>0</v>
      </c>
      <c r="T113" s="189">
        <f t="shared" si="3"/>
        <v>0</v>
      </c>
      <c r="AR113" s="21" t="s">
        <v>149</v>
      </c>
      <c r="AT113" s="21" t="s">
        <v>144</v>
      </c>
      <c r="AU113" s="21" t="s">
        <v>78</v>
      </c>
      <c r="AY113" s="21" t="s">
        <v>142</v>
      </c>
      <c r="BE113" s="190">
        <f t="shared" si="4"/>
        <v>0</v>
      </c>
      <c r="BF113" s="190">
        <f t="shared" si="5"/>
        <v>0</v>
      </c>
      <c r="BG113" s="190">
        <f t="shared" si="6"/>
        <v>0</v>
      </c>
      <c r="BH113" s="190">
        <f t="shared" si="7"/>
        <v>0</v>
      </c>
      <c r="BI113" s="190">
        <f t="shared" si="8"/>
        <v>0</v>
      </c>
      <c r="BJ113" s="21" t="s">
        <v>76</v>
      </c>
      <c r="BK113" s="190">
        <f t="shared" si="9"/>
        <v>0</v>
      </c>
      <c r="BL113" s="21" t="s">
        <v>149</v>
      </c>
      <c r="BM113" s="21" t="s">
        <v>372</v>
      </c>
    </row>
    <row r="114" spans="2:65" s="1" customFormat="1" ht="16.5" customHeight="1">
      <c r="B114" s="178"/>
      <c r="C114" s="179" t="s">
        <v>190</v>
      </c>
      <c r="D114" s="179" t="s">
        <v>144</v>
      </c>
      <c r="E114" s="180" t="s">
        <v>207</v>
      </c>
      <c r="F114" s="181" t="s">
        <v>208</v>
      </c>
      <c r="G114" s="182" t="s">
        <v>209</v>
      </c>
      <c r="H114" s="183">
        <v>4.3449999999999998</v>
      </c>
      <c r="I114" s="184"/>
      <c r="J114" s="185">
        <f t="shared" si="0"/>
        <v>0</v>
      </c>
      <c r="K114" s="181" t="s">
        <v>201</v>
      </c>
      <c r="L114" s="38"/>
      <c r="M114" s="186" t="s">
        <v>5</v>
      </c>
      <c r="N114" s="187" t="s">
        <v>42</v>
      </c>
      <c r="O114" s="39"/>
      <c r="P114" s="188">
        <f t="shared" si="1"/>
        <v>0</v>
      </c>
      <c r="Q114" s="188">
        <v>0</v>
      </c>
      <c r="R114" s="188">
        <f t="shared" si="2"/>
        <v>0</v>
      </c>
      <c r="S114" s="188">
        <v>0</v>
      </c>
      <c r="T114" s="189">
        <f t="shared" si="3"/>
        <v>0</v>
      </c>
      <c r="AR114" s="21" t="s">
        <v>149</v>
      </c>
      <c r="AT114" s="21" t="s">
        <v>144</v>
      </c>
      <c r="AU114" s="21" t="s">
        <v>78</v>
      </c>
      <c r="AY114" s="21" t="s">
        <v>142</v>
      </c>
      <c r="BE114" s="190">
        <f t="shared" si="4"/>
        <v>0</v>
      </c>
      <c r="BF114" s="190">
        <f t="shared" si="5"/>
        <v>0</v>
      </c>
      <c r="BG114" s="190">
        <f t="shared" si="6"/>
        <v>0</v>
      </c>
      <c r="BH114" s="190">
        <f t="shared" si="7"/>
        <v>0</v>
      </c>
      <c r="BI114" s="190">
        <f t="shared" si="8"/>
        <v>0</v>
      </c>
      <c r="BJ114" s="21" t="s">
        <v>76</v>
      </c>
      <c r="BK114" s="190">
        <f t="shared" si="9"/>
        <v>0</v>
      </c>
      <c r="BL114" s="21" t="s">
        <v>149</v>
      </c>
      <c r="BM114" s="21" t="s">
        <v>373</v>
      </c>
    </row>
    <row r="115" spans="2:65" s="1" customFormat="1" ht="38.25" customHeight="1">
      <c r="B115" s="178"/>
      <c r="C115" s="179" t="s">
        <v>194</v>
      </c>
      <c r="D115" s="179" t="s">
        <v>144</v>
      </c>
      <c r="E115" s="180" t="s">
        <v>212</v>
      </c>
      <c r="F115" s="181" t="s">
        <v>213</v>
      </c>
      <c r="G115" s="182" t="s">
        <v>176</v>
      </c>
      <c r="H115" s="183">
        <v>3.6360000000000001</v>
      </c>
      <c r="I115" s="184"/>
      <c r="J115" s="185">
        <f t="shared" si="0"/>
        <v>0</v>
      </c>
      <c r="K115" s="181" t="s">
        <v>148</v>
      </c>
      <c r="L115" s="38"/>
      <c r="M115" s="186" t="s">
        <v>5</v>
      </c>
      <c r="N115" s="187" t="s">
        <v>42</v>
      </c>
      <c r="O115" s="39"/>
      <c r="P115" s="188">
        <f t="shared" si="1"/>
        <v>0</v>
      </c>
      <c r="Q115" s="188">
        <v>0</v>
      </c>
      <c r="R115" s="188">
        <f t="shared" si="2"/>
        <v>0</v>
      </c>
      <c r="S115" s="188">
        <v>0</v>
      </c>
      <c r="T115" s="189">
        <f t="shared" si="3"/>
        <v>0</v>
      </c>
      <c r="AR115" s="21" t="s">
        <v>149</v>
      </c>
      <c r="AT115" s="21" t="s">
        <v>144</v>
      </c>
      <c r="AU115" s="21" t="s">
        <v>78</v>
      </c>
      <c r="AY115" s="21" t="s">
        <v>142</v>
      </c>
      <c r="BE115" s="190">
        <f t="shared" si="4"/>
        <v>0</v>
      </c>
      <c r="BF115" s="190">
        <f t="shared" si="5"/>
        <v>0</v>
      </c>
      <c r="BG115" s="190">
        <f t="shared" si="6"/>
        <v>0</v>
      </c>
      <c r="BH115" s="190">
        <f t="shared" si="7"/>
        <v>0</v>
      </c>
      <c r="BI115" s="190">
        <f t="shared" si="8"/>
        <v>0</v>
      </c>
      <c r="BJ115" s="21" t="s">
        <v>76</v>
      </c>
      <c r="BK115" s="190">
        <f t="shared" si="9"/>
        <v>0</v>
      </c>
      <c r="BL115" s="21" t="s">
        <v>149</v>
      </c>
      <c r="BM115" s="21" t="s">
        <v>374</v>
      </c>
    </row>
    <row r="116" spans="2:65" s="11" customFormat="1" ht="29.85" customHeight="1">
      <c r="B116" s="165"/>
      <c r="D116" s="166" t="s">
        <v>70</v>
      </c>
      <c r="E116" s="176" t="s">
        <v>85</v>
      </c>
      <c r="F116" s="176" t="s">
        <v>220</v>
      </c>
      <c r="I116" s="168"/>
      <c r="J116" s="177">
        <f>BK116</f>
        <v>0</v>
      </c>
      <c r="L116" s="165"/>
      <c r="M116" s="170"/>
      <c r="N116" s="171"/>
      <c r="O116" s="171"/>
      <c r="P116" s="172">
        <f>P117</f>
        <v>0</v>
      </c>
      <c r="Q116" s="171"/>
      <c r="R116" s="172">
        <f>R117</f>
        <v>9.4500000000000001E-3</v>
      </c>
      <c r="S116" s="171"/>
      <c r="T116" s="173">
        <f>T117</f>
        <v>0</v>
      </c>
      <c r="AR116" s="166" t="s">
        <v>76</v>
      </c>
      <c r="AT116" s="174" t="s">
        <v>70</v>
      </c>
      <c r="AU116" s="174" t="s">
        <v>76</v>
      </c>
      <c r="AY116" s="166" t="s">
        <v>142</v>
      </c>
      <c r="BK116" s="175">
        <f>BK117</f>
        <v>0</v>
      </c>
    </row>
    <row r="117" spans="2:65" s="1" customFormat="1" ht="16.5" customHeight="1">
      <c r="B117" s="178"/>
      <c r="C117" s="179" t="s">
        <v>198</v>
      </c>
      <c r="D117" s="179" t="s">
        <v>144</v>
      </c>
      <c r="E117" s="180" t="s">
        <v>222</v>
      </c>
      <c r="F117" s="181" t="s">
        <v>223</v>
      </c>
      <c r="G117" s="182" t="s">
        <v>167</v>
      </c>
      <c r="H117" s="183">
        <v>21</v>
      </c>
      <c r="I117" s="184"/>
      <c r="J117" s="185">
        <f>ROUND(I117*H117,2)</f>
        <v>0</v>
      </c>
      <c r="K117" s="181" t="s">
        <v>148</v>
      </c>
      <c r="L117" s="38"/>
      <c r="M117" s="186" t="s">
        <v>5</v>
      </c>
      <c r="N117" s="187" t="s">
        <v>42</v>
      </c>
      <c r="O117" s="39"/>
      <c r="P117" s="188">
        <f>O117*H117</f>
        <v>0</v>
      </c>
      <c r="Q117" s="188">
        <v>4.4999999999999999E-4</v>
      </c>
      <c r="R117" s="188">
        <f>Q117*H117</f>
        <v>9.4500000000000001E-3</v>
      </c>
      <c r="S117" s="188">
        <v>0</v>
      </c>
      <c r="T117" s="189">
        <f>S117*H117</f>
        <v>0</v>
      </c>
      <c r="AR117" s="21" t="s">
        <v>149</v>
      </c>
      <c r="AT117" s="21" t="s">
        <v>144</v>
      </c>
      <c r="AU117" s="21" t="s">
        <v>78</v>
      </c>
      <c r="AY117" s="21" t="s">
        <v>142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21" t="s">
        <v>76</v>
      </c>
      <c r="BK117" s="190">
        <f>ROUND(I117*H117,2)</f>
        <v>0</v>
      </c>
      <c r="BL117" s="21" t="s">
        <v>149</v>
      </c>
      <c r="BM117" s="21" t="s">
        <v>375</v>
      </c>
    </row>
    <row r="118" spans="2:65" s="11" customFormat="1" ht="29.85" customHeight="1">
      <c r="B118" s="165"/>
      <c r="D118" s="166" t="s">
        <v>70</v>
      </c>
      <c r="E118" s="176" t="s">
        <v>149</v>
      </c>
      <c r="F118" s="176" t="s">
        <v>225</v>
      </c>
      <c r="I118" s="168"/>
      <c r="J118" s="177">
        <f>BK118</f>
        <v>0</v>
      </c>
      <c r="L118" s="165"/>
      <c r="M118" s="170"/>
      <c r="N118" s="171"/>
      <c r="O118" s="171"/>
      <c r="P118" s="172">
        <f>P119</f>
        <v>0</v>
      </c>
      <c r="Q118" s="171"/>
      <c r="R118" s="172">
        <f>R119</f>
        <v>0</v>
      </c>
      <c r="S118" s="171"/>
      <c r="T118" s="173">
        <f>T119</f>
        <v>0</v>
      </c>
      <c r="AR118" s="166" t="s">
        <v>76</v>
      </c>
      <c r="AT118" s="174" t="s">
        <v>70</v>
      </c>
      <c r="AU118" s="174" t="s">
        <v>76</v>
      </c>
      <c r="AY118" s="166" t="s">
        <v>142</v>
      </c>
      <c r="BK118" s="175">
        <f>BK119</f>
        <v>0</v>
      </c>
    </row>
    <row r="119" spans="2:65" s="1" customFormat="1" ht="25.5" customHeight="1">
      <c r="B119" s="178"/>
      <c r="C119" s="179" t="s">
        <v>11</v>
      </c>
      <c r="D119" s="179" t="s">
        <v>144</v>
      </c>
      <c r="E119" s="180" t="s">
        <v>227</v>
      </c>
      <c r="F119" s="181" t="s">
        <v>228</v>
      </c>
      <c r="G119" s="182" t="s">
        <v>176</v>
      </c>
      <c r="H119" s="183">
        <v>2.5920000000000001</v>
      </c>
      <c r="I119" s="184"/>
      <c r="J119" s="185">
        <f>ROUND(I119*H119,2)</f>
        <v>0</v>
      </c>
      <c r="K119" s="181" t="s">
        <v>148</v>
      </c>
      <c r="L119" s="38"/>
      <c r="M119" s="186" t="s">
        <v>5</v>
      </c>
      <c r="N119" s="187" t="s">
        <v>42</v>
      </c>
      <c r="O119" s="39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AR119" s="21" t="s">
        <v>149</v>
      </c>
      <c r="AT119" s="21" t="s">
        <v>144</v>
      </c>
      <c r="AU119" s="21" t="s">
        <v>78</v>
      </c>
      <c r="AY119" s="21" t="s">
        <v>142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21" t="s">
        <v>76</v>
      </c>
      <c r="BK119" s="190">
        <f>ROUND(I119*H119,2)</f>
        <v>0</v>
      </c>
      <c r="BL119" s="21" t="s">
        <v>149</v>
      </c>
      <c r="BM119" s="21" t="s">
        <v>376</v>
      </c>
    </row>
    <row r="120" spans="2:65" s="11" customFormat="1" ht="29.85" customHeight="1">
      <c r="B120" s="165"/>
      <c r="D120" s="166" t="s">
        <v>70</v>
      </c>
      <c r="E120" s="176" t="s">
        <v>160</v>
      </c>
      <c r="F120" s="176" t="s">
        <v>230</v>
      </c>
      <c r="I120" s="168"/>
      <c r="J120" s="177">
        <f>BK120</f>
        <v>0</v>
      </c>
      <c r="L120" s="165"/>
      <c r="M120" s="170"/>
      <c r="N120" s="171"/>
      <c r="O120" s="171"/>
      <c r="P120" s="172">
        <f>SUM(P121:P123)</f>
        <v>0</v>
      </c>
      <c r="Q120" s="171"/>
      <c r="R120" s="172">
        <f>SUM(R121:R123)</f>
        <v>1.9929400000000002</v>
      </c>
      <c r="S120" s="171"/>
      <c r="T120" s="173">
        <f>SUM(T121:T123)</f>
        <v>0</v>
      </c>
      <c r="AR120" s="166" t="s">
        <v>76</v>
      </c>
      <c r="AT120" s="174" t="s">
        <v>70</v>
      </c>
      <c r="AU120" s="174" t="s">
        <v>76</v>
      </c>
      <c r="AY120" s="166" t="s">
        <v>142</v>
      </c>
      <c r="BK120" s="175">
        <f>SUM(BK121:BK123)</f>
        <v>0</v>
      </c>
    </row>
    <row r="121" spans="2:65" s="1" customFormat="1" ht="25.5" customHeight="1">
      <c r="B121" s="178"/>
      <c r="C121" s="179" t="s">
        <v>206</v>
      </c>
      <c r="D121" s="179" t="s">
        <v>144</v>
      </c>
      <c r="E121" s="180" t="s">
        <v>231</v>
      </c>
      <c r="F121" s="181" t="s">
        <v>232</v>
      </c>
      <c r="G121" s="182" t="s">
        <v>147</v>
      </c>
      <c r="H121" s="183">
        <v>5.5</v>
      </c>
      <c r="I121" s="184"/>
      <c r="J121" s="185">
        <f>ROUND(I121*H121,2)</f>
        <v>0</v>
      </c>
      <c r="K121" s="181" t="s">
        <v>148</v>
      </c>
      <c r="L121" s="38"/>
      <c r="M121" s="186" t="s">
        <v>5</v>
      </c>
      <c r="N121" s="187" t="s">
        <v>42</v>
      </c>
      <c r="O121" s="39"/>
      <c r="P121" s="188">
        <f>O121*H121</f>
        <v>0</v>
      </c>
      <c r="Q121" s="188">
        <v>0.14688000000000001</v>
      </c>
      <c r="R121" s="188">
        <f>Q121*H121</f>
        <v>0.80784000000000011</v>
      </c>
      <c r="S121" s="188">
        <v>0</v>
      </c>
      <c r="T121" s="189">
        <f>S121*H121</f>
        <v>0</v>
      </c>
      <c r="AR121" s="21" t="s">
        <v>149</v>
      </c>
      <c r="AT121" s="21" t="s">
        <v>144</v>
      </c>
      <c r="AU121" s="21" t="s">
        <v>78</v>
      </c>
      <c r="AY121" s="21" t="s">
        <v>142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21" t="s">
        <v>76</v>
      </c>
      <c r="BK121" s="190">
        <f>ROUND(I121*H121,2)</f>
        <v>0</v>
      </c>
      <c r="BL121" s="21" t="s">
        <v>149</v>
      </c>
      <c r="BM121" s="21" t="s">
        <v>377</v>
      </c>
    </row>
    <row r="122" spans="2:65" s="1" customFormat="1" ht="25.5" customHeight="1">
      <c r="B122" s="178"/>
      <c r="C122" s="179" t="s">
        <v>211</v>
      </c>
      <c r="D122" s="179" t="s">
        <v>144</v>
      </c>
      <c r="E122" s="180" t="s">
        <v>378</v>
      </c>
      <c r="F122" s="181" t="s">
        <v>379</v>
      </c>
      <c r="G122" s="182" t="s">
        <v>147</v>
      </c>
      <c r="H122" s="183">
        <v>3</v>
      </c>
      <c r="I122" s="184"/>
      <c r="J122" s="185">
        <f>ROUND(I122*H122,2)</f>
        <v>0</v>
      </c>
      <c r="K122" s="181" t="s">
        <v>148</v>
      </c>
      <c r="L122" s="38"/>
      <c r="M122" s="186" t="s">
        <v>5</v>
      </c>
      <c r="N122" s="187" t="s">
        <v>42</v>
      </c>
      <c r="O122" s="39"/>
      <c r="P122" s="188">
        <f>O122*H122</f>
        <v>0</v>
      </c>
      <c r="Q122" s="188">
        <v>0.38769999999999999</v>
      </c>
      <c r="R122" s="188">
        <f>Q122*H122</f>
        <v>1.1631</v>
      </c>
      <c r="S122" s="188">
        <v>0</v>
      </c>
      <c r="T122" s="189">
        <f>S122*H122</f>
        <v>0</v>
      </c>
      <c r="AR122" s="21" t="s">
        <v>149</v>
      </c>
      <c r="AT122" s="21" t="s">
        <v>144</v>
      </c>
      <c r="AU122" s="21" t="s">
        <v>78</v>
      </c>
      <c r="AY122" s="21" t="s">
        <v>142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21" t="s">
        <v>76</v>
      </c>
      <c r="BK122" s="190">
        <f>ROUND(I122*H122,2)</f>
        <v>0</v>
      </c>
      <c r="BL122" s="21" t="s">
        <v>149</v>
      </c>
      <c r="BM122" s="21" t="s">
        <v>380</v>
      </c>
    </row>
    <row r="123" spans="2:65" s="1" customFormat="1" ht="38.25" customHeight="1">
      <c r="B123" s="178"/>
      <c r="C123" s="179" t="s">
        <v>216</v>
      </c>
      <c r="D123" s="179" t="s">
        <v>144</v>
      </c>
      <c r="E123" s="180" t="s">
        <v>239</v>
      </c>
      <c r="F123" s="181" t="s">
        <v>240</v>
      </c>
      <c r="G123" s="182" t="s">
        <v>147</v>
      </c>
      <c r="H123" s="183">
        <v>2.5</v>
      </c>
      <c r="I123" s="184"/>
      <c r="J123" s="185">
        <f>ROUND(I123*H123,2)</f>
        <v>0</v>
      </c>
      <c r="K123" s="181" t="s">
        <v>148</v>
      </c>
      <c r="L123" s="38"/>
      <c r="M123" s="186" t="s">
        <v>5</v>
      </c>
      <c r="N123" s="187" t="s">
        <v>42</v>
      </c>
      <c r="O123" s="39"/>
      <c r="P123" s="188">
        <f>O123*H123</f>
        <v>0</v>
      </c>
      <c r="Q123" s="188">
        <v>8.8000000000000005E-3</v>
      </c>
      <c r="R123" s="188">
        <f>Q123*H123</f>
        <v>2.2000000000000002E-2</v>
      </c>
      <c r="S123" s="188">
        <v>0</v>
      </c>
      <c r="T123" s="189">
        <f>S123*H123</f>
        <v>0</v>
      </c>
      <c r="AR123" s="21" t="s">
        <v>149</v>
      </c>
      <c r="AT123" s="21" t="s">
        <v>144</v>
      </c>
      <c r="AU123" s="21" t="s">
        <v>78</v>
      </c>
      <c r="AY123" s="21" t="s">
        <v>142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21" t="s">
        <v>76</v>
      </c>
      <c r="BK123" s="190">
        <f>ROUND(I123*H123,2)</f>
        <v>0</v>
      </c>
      <c r="BL123" s="21" t="s">
        <v>149</v>
      </c>
      <c r="BM123" s="21" t="s">
        <v>381</v>
      </c>
    </row>
    <row r="124" spans="2:65" s="11" customFormat="1" ht="29.85" customHeight="1">
      <c r="B124" s="165"/>
      <c r="D124" s="166" t="s">
        <v>70</v>
      </c>
      <c r="E124" s="176" t="s">
        <v>164</v>
      </c>
      <c r="F124" s="176" t="s">
        <v>251</v>
      </c>
      <c r="I124" s="168"/>
      <c r="J124" s="177">
        <f>BK124</f>
        <v>0</v>
      </c>
      <c r="L124" s="165"/>
      <c r="M124" s="170"/>
      <c r="N124" s="171"/>
      <c r="O124" s="171"/>
      <c r="P124" s="172">
        <f>P125</f>
        <v>0</v>
      </c>
      <c r="Q124" s="171"/>
      <c r="R124" s="172">
        <f>R125</f>
        <v>0.21674507000000001</v>
      </c>
      <c r="S124" s="171"/>
      <c r="T124" s="173">
        <f>T125</f>
        <v>0</v>
      </c>
      <c r="AR124" s="166" t="s">
        <v>76</v>
      </c>
      <c r="AT124" s="174" t="s">
        <v>70</v>
      </c>
      <c r="AU124" s="174" t="s">
        <v>76</v>
      </c>
      <c r="AY124" s="166" t="s">
        <v>142</v>
      </c>
      <c r="BK124" s="175">
        <f>BK125</f>
        <v>0</v>
      </c>
    </row>
    <row r="125" spans="2:65" s="1" customFormat="1" ht="25.5" customHeight="1">
      <c r="B125" s="178"/>
      <c r="C125" s="179" t="s">
        <v>221</v>
      </c>
      <c r="D125" s="179" t="s">
        <v>144</v>
      </c>
      <c r="E125" s="180" t="s">
        <v>253</v>
      </c>
      <c r="F125" s="181" t="s">
        <v>254</v>
      </c>
      <c r="G125" s="182" t="s">
        <v>147</v>
      </c>
      <c r="H125" s="183">
        <v>5.2190000000000003</v>
      </c>
      <c r="I125" s="184"/>
      <c r="J125" s="185">
        <f>ROUND(I125*H125,2)</f>
        <v>0</v>
      </c>
      <c r="K125" s="181" t="s">
        <v>148</v>
      </c>
      <c r="L125" s="38"/>
      <c r="M125" s="186" t="s">
        <v>5</v>
      </c>
      <c r="N125" s="187" t="s">
        <v>42</v>
      </c>
      <c r="O125" s="39"/>
      <c r="P125" s="188">
        <f>O125*H125</f>
        <v>0</v>
      </c>
      <c r="Q125" s="188">
        <v>4.1529999999999997E-2</v>
      </c>
      <c r="R125" s="188">
        <f>Q125*H125</f>
        <v>0.21674507000000001</v>
      </c>
      <c r="S125" s="188">
        <v>0</v>
      </c>
      <c r="T125" s="189">
        <f>S125*H125</f>
        <v>0</v>
      </c>
      <c r="AR125" s="21" t="s">
        <v>149</v>
      </c>
      <c r="AT125" s="21" t="s">
        <v>144</v>
      </c>
      <c r="AU125" s="21" t="s">
        <v>78</v>
      </c>
      <c r="AY125" s="21" t="s">
        <v>142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21" t="s">
        <v>76</v>
      </c>
      <c r="BK125" s="190">
        <f>ROUND(I125*H125,2)</f>
        <v>0</v>
      </c>
      <c r="BL125" s="21" t="s">
        <v>149</v>
      </c>
      <c r="BM125" s="21" t="s">
        <v>382</v>
      </c>
    </row>
    <row r="126" spans="2:65" s="11" customFormat="1" ht="29.85" customHeight="1">
      <c r="B126" s="165"/>
      <c r="D126" s="166" t="s">
        <v>70</v>
      </c>
      <c r="E126" s="176" t="s">
        <v>173</v>
      </c>
      <c r="F126" s="176" t="s">
        <v>256</v>
      </c>
      <c r="I126" s="168"/>
      <c r="J126" s="177">
        <f>BK126</f>
        <v>0</v>
      </c>
      <c r="L126" s="165"/>
      <c r="M126" s="170"/>
      <c r="N126" s="171"/>
      <c r="O126" s="171"/>
      <c r="P126" s="172">
        <f>P127</f>
        <v>0</v>
      </c>
      <c r="Q126" s="171"/>
      <c r="R126" s="172">
        <f>R127</f>
        <v>1.2600000000000001E-3</v>
      </c>
      <c r="S126" s="171"/>
      <c r="T126" s="173">
        <f>T127</f>
        <v>0</v>
      </c>
      <c r="AR126" s="166" t="s">
        <v>76</v>
      </c>
      <c r="AT126" s="174" t="s">
        <v>70</v>
      </c>
      <c r="AU126" s="174" t="s">
        <v>76</v>
      </c>
      <c r="AY126" s="166" t="s">
        <v>142</v>
      </c>
      <c r="BK126" s="175">
        <f>BK127</f>
        <v>0</v>
      </c>
    </row>
    <row r="127" spans="2:65" s="1" customFormat="1" ht="16.5" customHeight="1">
      <c r="B127" s="178"/>
      <c r="C127" s="179" t="s">
        <v>226</v>
      </c>
      <c r="D127" s="179" t="s">
        <v>144</v>
      </c>
      <c r="E127" s="180" t="s">
        <v>258</v>
      </c>
      <c r="F127" s="181" t="s">
        <v>259</v>
      </c>
      <c r="G127" s="182" t="s">
        <v>167</v>
      </c>
      <c r="H127" s="183">
        <v>21</v>
      </c>
      <c r="I127" s="184"/>
      <c r="J127" s="185">
        <f>ROUND(I127*H127,2)</f>
        <v>0</v>
      </c>
      <c r="K127" s="181" t="s">
        <v>5</v>
      </c>
      <c r="L127" s="38"/>
      <c r="M127" s="186" t="s">
        <v>5</v>
      </c>
      <c r="N127" s="187" t="s">
        <v>42</v>
      </c>
      <c r="O127" s="39"/>
      <c r="P127" s="188">
        <f>O127*H127</f>
        <v>0</v>
      </c>
      <c r="Q127" s="188">
        <v>6.0000000000000002E-5</v>
      </c>
      <c r="R127" s="188">
        <f>Q127*H127</f>
        <v>1.2600000000000001E-3</v>
      </c>
      <c r="S127" s="188">
        <v>0</v>
      </c>
      <c r="T127" s="189">
        <f>S127*H127</f>
        <v>0</v>
      </c>
      <c r="AR127" s="21" t="s">
        <v>149</v>
      </c>
      <c r="AT127" s="21" t="s">
        <v>144</v>
      </c>
      <c r="AU127" s="21" t="s">
        <v>78</v>
      </c>
      <c r="AY127" s="21" t="s">
        <v>142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21" t="s">
        <v>76</v>
      </c>
      <c r="BK127" s="190">
        <f>ROUND(I127*H127,2)</f>
        <v>0</v>
      </c>
      <c r="BL127" s="21" t="s">
        <v>149</v>
      </c>
      <c r="BM127" s="21" t="s">
        <v>383</v>
      </c>
    </row>
    <row r="128" spans="2:65" s="11" customFormat="1" ht="29.85" customHeight="1">
      <c r="B128" s="165"/>
      <c r="D128" s="166" t="s">
        <v>70</v>
      </c>
      <c r="E128" s="176" t="s">
        <v>178</v>
      </c>
      <c r="F128" s="176" t="s">
        <v>261</v>
      </c>
      <c r="I128" s="168"/>
      <c r="J128" s="177">
        <f>BK128</f>
        <v>0</v>
      </c>
      <c r="L128" s="165"/>
      <c r="M128" s="170"/>
      <c r="N128" s="171"/>
      <c r="O128" s="171"/>
      <c r="P128" s="172">
        <f>SUM(P129:P135)</f>
        <v>0</v>
      </c>
      <c r="Q128" s="171"/>
      <c r="R128" s="172">
        <f>SUM(R129:R135)</f>
        <v>0.30194500000000002</v>
      </c>
      <c r="S128" s="171"/>
      <c r="T128" s="173">
        <f>SUM(T129:T135)</f>
        <v>0.67846999999999991</v>
      </c>
      <c r="AR128" s="166" t="s">
        <v>76</v>
      </c>
      <c r="AT128" s="174" t="s">
        <v>70</v>
      </c>
      <c r="AU128" s="174" t="s">
        <v>76</v>
      </c>
      <c r="AY128" s="166" t="s">
        <v>142</v>
      </c>
      <c r="BK128" s="175">
        <f>SUM(BK129:BK135)</f>
        <v>0</v>
      </c>
    </row>
    <row r="129" spans="2:65" s="1" customFormat="1" ht="38.25" customHeight="1">
      <c r="B129" s="178"/>
      <c r="C129" s="179" t="s">
        <v>10</v>
      </c>
      <c r="D129" s="179" t="s">
        <v>144</v>
      </c>
      <c r="E129" s="180" t="s">
        <v>263</v>
      </c>
      <c r="F129" s="181" t="s">
        <v>264</v>
      </c>
      <c r="G129" s="182" t="s">
        <v>167</v>
      </c>
      <c r="H129" s="183">
        <v>1</v>
      </c>
      <c r="I129" s="184"/>
      <c r="J129" s="185">
        <f t="shared" ref="J129:J135" si="10">ROUND(I129*H129,2)</f>
        <v>0</v>
      </c>
      <c r="K129" s="181" t="s">
        <v>148</v>
      </c>
      <c r="L129" s="38"/>
      <c r="M129" s="186" t="s">
        <v>5</v>
      </c>
      <c r="N129" s="187" t="s">
        <v>42</v>
      </c>
      <c r="O129" s="39"/>
      <c r="P129" s="188">
        <f t="shared" ref="P129:P135" si="11">O129*H129</f>
        <v>0</v>
      </c>
      <c r="Q129" s="188">
        <v>0.20219000000000001</v>
      </c>
      <c r="R129" s="188">
        <f t="shared" ref="R129:R135" si="12">Q129*H129</f>
        <v>0.20219000000000001</v>
      </c>
      <c r="S129" s="188">
        <v>0</v>
      </c>
      <c r="T129" s="189">
        <f t="shared" ref="T129:T135" si="13">S129*H129</f>
        <v>0</v>
      </c>
      <c r="AR129" s="21" t="s">
        <v>149</v>
      </c>
      <c r="AT129" s="21" t="s">
        <v>144</v>
      </c>
      <c r="AU129" s="21" t="s">
        <v>78</v>
      </c>
      <c r="AY129" s="21" t="s">
        <v>142</v>
      </c>
      <c r="BE129" s="190">
        <f t="shared" ref="BE129:BE135" si="14">IF(N129="základní",J129,0)</f>
        <v>0</v>
      </c>
      <c r="BF129" s="190">
        <f t="shared" ref="BF129:BF135" si="15">IF(N129="snížená",J129,0)</f>
        <v>0</v>
      </c>
      <c r="BG129" s="190">
        <f t="shared" ref="BG129:BG135" si="16">IF(N129="zákl. přenesená",J129,0)</f>
        <v>0</v>
      </c>
      <c r="BH129" s="190">
        <f t="shared" ref="BH129:BH135" si="17">IF(N129="sníž. přenesená",J129,0)</f>
        <v>0</v>
      </c>
      <c r="BI129" s="190">
        <f t="shared" ref="BI129:BI135" si="18">IF(N129="nulová",J129,0)</f>
        <v>0</v>
      </c>
      <c r="BJ129" s="21" t="s">
        <v>76</v>
      </c>
      <c r="BK129" s="190">
        <f t="shared" ref="BK129:BK135" si="19">ROUND(I129*H129,2)</f>
        <v>0</v>
      </c>
      <c r="BL129" s="21" t="s">
        <v>149</v>
      </c>
      <c r="BM129" s="21" t="s">
        <v>384</v>
      </c>
    </row>
    <row r="130" spans="2:65" s="1" customFormat="1" ht="16.5" customHeight="1">
      <c r="B130" s="178"/>
      <c r="C130" s="191" t="s">
        <v>234</v>
      </c>
      <c r="D130" s="191" t="s">
        <v>247</v>
      </c>
      <c r="E130" s="192" t="s">
        <v>267</v>
      </c>
      <c r="F130" s="193" t="s">
        <v>268</v>
      </c>
      <c r="G130" s="194" t="s">
        <v>269</v>
      </c>
      <c r="H130" s="195">
        <v>2</v>
      </c>
      <c r="I130" s="196"/>
      <c r="J130" s="197">
        <f t="shared" si="10"/>
        <v>0</v>
      </c>
      <c r="K130" s="193" t="s">
        <v>148</v>
      </c>
      <c r="L130" s="198"/>
      <c r="M130" s="199" t="s">
        <v>5</v>
      </c>
      <c r="N130" s="200" t="s">
        <v>42</v>
      </c>
      <c r="O130" s="39"/>
      <c r="P130" s="188">
        <f t="shared" si="11"/>
        <v>0</v>
      </c>
      <c r="Q130" s="188">
        <v>4.1099999999999998E-2</v>
      </c>
      <c r="R130" s="188">
        <f t="shared" si="12"/>
        <v>8.2199999999999995E-2</v>
      </c>
      <c r="S130" s="188">
        <v>0</v>
      </c>
      <c r="T130" s="189">
        <f t="shared" si="13"/>
        <v>0</v>
      </c>
      <c r="AR130" s="21" t="s">
        <v>173</v>
      </c>
      <c r="AT130" s="21" t="s">
        <v>247</v>
      </c>
      <c r="AU130" s="21" t="s">
        <v>78</v>
      </c>
      <c r="AY130" s="21" t="s">
        <v>142</v>
      </c>
      <c r="BE130" s="190">
        <f t="shared" si="14"/>
        <v>0</v>
      </c>
      <c r="BF130" s="190">
        <f t="shared" si="15"/>
        <v>0</v>
      </c>
      <c r="BG130" s="190">
        <f t="shared" si="16"/>
        <v>0</v>
      </c>
      <c r="BH130" s="190">
        <f t="shared" si="17"/>
        <v>0</v>
      </c>
      <c r="BI130" s="190">
        <f t="shared" si="18"/>
        <v>0</v>
      </c>
      <c r="BJ130" s="21" t="s">
        <v>76</v>
      </c>
      <c r="BK130" s="190">
        <f t="shared" si="19"/>
        <v>0</v>
      </c>
      <c r="BL130" s="21" t="s">
        <v>149</v>
      </c>
      <c r="BM130" s="21" t="s">
        <v>385</v>
      </c>
    </row>
    <row r="131" spans="2:65" s="1" customFormat="1" ht="25.5" customHeight="1">
      <c r="B131" s="178"/>
      <c r="C131" s="179" t="s">
        <v>238</v>
      </c>
      <c r="D131" s="179" t="s">
        <v>144</v>
      </c>
      <c r="E131" s="180" t="s">
        <v>280</v>
      </c>
      <c r="F131" s="181" t="s">
        <v>281</v>
      </c>
      <c r="G131" s="182" t="s">
        <v>167</v>
      </c>
      <c r="H131" s="183">
        <v>10</v>
      </c>
      <c r="I131" s="184"/>
      <c r="J131" s="185">
        <f t="shared" si="10"/>
        <v>0</v>
      </c>
      <c r="K131" s="181" t="s">
        <v>148</v>
      </c>
      <c r="L131" s="38"/>
      <c r="M131" s="186" t="s">
        <v>5</v>
      </c>
      <c r="N131" s="187" t="s">
        <v>42</v>
      </c>
      <c r="O131" s="39"/>
      <c r="P131" s="188">
        <f t="shared" si="11"/>
        <v>0</v>
      </c>
      <c r="Q131" s="188">
        <v>0</v>
      </c>
      <c r="R131" s="188">
        <f t="shared" si="12"/>
        <v>0</v>
      </c>
      <c r="S131" s="188">
        <v>0</v>
      </c>
      <c r="T131" s="189">
        <f t="shared" si="13"/>
        <v>0</v>
      </c>
      <c r="AR131" s="21" t="s">
        <v>149</v>
      </c>
      <c r="AT131" s="21" t="s">
        <v>144</v>
      </c>
      <c r="AU131" s="21" t="s">
        <v>78</v>
      </c>
      <c r="AY131" s="21" t="s">
        <v>142</v>
      </c>
      <c r="BE131" s="190">
        <f t="shared" si="14"/>
        <v>0</v>
      </c>
      <c r="BF131" s="190">
        <f t="shared" si="15"/>
        <v>0</v>
      </c>
      <c r="BG131" s="190">
        <f t="shared" si="16"/>
        <v>0</v>
      </c>
      <c r="BH131" s="190">
        <f t="shared" si="17"/>
        <v>0</v>
      </c>
      <c r="BI131" s="190">
        <f t="shared" si="18"/>
        <v>0</v>
      </c>
      <c r="BJ131" s="21" t="s">
        <v>76</v>
      </c>
      <c r="BK131" s="190">
        <f t="shared" si="19"/>
        <v>0</v>
      </c>
      <c r="BL131" s="21" t="s">
        <v>149</v>
      </c>
      <c r="BM131" s="21" t="s">
        <v>386</v>
      </c>
    </row>
    <row r="132" spans="2:65" s="1" customFormat="1" ht="25.5" customHeight="1">
      <c r="B132" s="178"/>
      <c r="C132" s="179" t="s">
        <v>242</v>
      </c>
      <c r="D132" s="179" t="s">
        <v>144</v>
      </c>
      <c r="E132" s="180" t="s">
        <v>387</v>
      </c>
      <c r="F132" s="181" t="s">
        <v>388</v>
      </c>
      <c r="G132" s="182" t="s">
        <v>147</v>
      </c>
      <c r="H132" s="183">
        <v>33.5</v>
      </c>
      <c r="I132" s="184"/>
      <c r="J132" s="185">
        <f t="shared" si="10"/>
        <v>0</v>
      </c>
      <c r="K132" s="181" t="s">
        <v>148</v>
      </c>
      <c r="L132" s="38"/>
      <c r="M132" s="186" t="s">
        <v>5</v>
      </c>
      <c r="N132" s="187" t="s">
        <v>42</v>
      </c>
      <c r="O132" s="39"/>
      <c r="P132" s="188">
        <f t="shared" si="11"/>
        <v>0</v>
      </c>
      <c r="Q132" s="188">
        <v>1.2999999999999999E-4</v>
      </c>
      <c r="R132" s="188">
        <f t="shared" si="12"/>
        <v>4.3549999999999995E-3</v>
      </c>
      <c r="S132" s="188">
        <v>0</v>
      </c>
      <c r="T132" s="189">
        <f t="shared" si="13"/>
        <v>0</v>
      </c>
      <c r="AR132" s="21" t="s">
        <v>149</v>
      </c>
      <c r="AT132" s="21" t="s">
        <v>144</v>
      </c>
      <c r="AU132" s="21" t="s">
        <v>78</v>
      </c>
      <c r="AY132" s="21" t="s">
        <v>142</v>
      </c>
      <c r="BE132" s="190">
        <f t="shared" si="14"/>
        <v>0</v>
      </c>
      <c r="BF132" s="190">
        <f t="shared" si="15"/>
        <v>0</v>
      </c>
      <c r="BG132" s="190">
        <f t="shared" si="16"/>
        <v>0</v>
      </c>
      <c r="BH132" s="190">
        <f t="shared" si="17"/>
        <v>0</v>
      </c>
      <c r="BI132" s="190">
        <f t="shared" si="18"/>
        <v>0</v>
      </c>
      <c r="BJ132" s="21" t="s">
        <v>76</v>
      </c>
      <c r="BK132" s="190">
        <f t="shared" si="19"/>
        <v>0</v>
      </c>
      <c r="BL132" s="21" t="s">
        <v>149</v>
      </c>
      <c r="BM132" s="21" t="s">
        <v>389</v>
      </c>
    </row>
    <row r="133" spans="2:65" s="1" customFormat="1" ht="16.5" customHeight="1">
      <c r="B133" s="178"/>
      <c r="C133" s="179" t="s">
        <v>246</v>
      </c>
      <c r="D133" s="179" t="s">
        <v>144</v>
      </c>
      <c r="E133" s="180" t="s">
        <v>296</v>
      </c>
      <c r="F133" s="181" t="s">
        <v>297</v>
      </c>
      <c r="G133" s="182" t="s">
        <v>269</v>
      </c>
      <c r="H133" s="183">
        <v>40</v>
      </c>
      <c r="I133" s="184"/>
      <c r="J133" s="185">
        <f t="shared" si="10"/>
        <v>0</v>
      </c>
      <c r="K133" s="181" t="s">
        <v>5</v>
      </c>
      <c r="L133" s="38"/>
      <c r="M133" s="186" t="s">
        <v>5</v>
      </c>
      <c r="N133" s="187" t="s">
        <v>42</v>
      </c>
      <c r="O133" s="39"/>
      <c r="P133" s="188">
        <f t="shared" si="11"/>
        <v>0</v>
      </c>
      <c r="Q133" s="188">
        <v>3.3E-4</v>
      </c>
      <c r="R133" s="188">
        <f t="shared" si="12"/>
        <v>1.32E-2</v>
      </c>
      <c r="S133" s="188">
        <v>0</v>
      </c>
      <c r="T133" s="189">
        <f t="shared" si="13"/>
        <v>0</v>
      </c>
      <c r="AR133" s="21" t="s">
        <v>149</v>
      </c>
      <c r="AT133" s="21" t="s">
        <v>144</v>
      </c>
      <c r="AU133" s="21" t="s">
        <v>78</v>
      </c>
      <c r="AY133" s="21" t="s">
        <v>142</v>
      </c>
      <c r="BE133" s="190">
        <f t="shared" si="14"/>
        <v>0</v>
      </c>
      <c r="BF133" s="190">
        <f t="shared" si="15"/>
        <v>0</v>
      </c>
      <c r="BG133" s="190">
        <f t="shared" si="16"/>
        <v>0</v>
      </c>
      <c r="BH133" s="190">
        <f t="shared" si="17"/>
        <v>0</v>
      </c>
      <c r="BI133" s="190">
        <f t="shared" si="18"/>
        <v>0</v>
      </c>
      <c r="BJ133" s="21" t="s">
        <v>76</v>
      </c>
      <c r="BK133" s="190">
        <f t="shared" si="19"/>
        <v>0</v>
      </c>
      <c r="BL133" s="21" t="s">
        <v>149</v>
      </c>
      <c r="BM133" s="21" t="s">
        <v>390</v>
      </c>
    </row>
    <row r="134" spans="2:65" s="1" customFormat="1" ht="25.5" customHeight="1">
      <c r="B134" s="178"/>
      <c r="C134" s="179" t="s">
        <v>252</v>
      </c>
      <c r="D134" s="179" t="s">
        <v>144</v>
      </c>
      <c r="E134" s="180" t="s">
        <v>300</v>
      </c>
      <c r="F134" s="181" t="s">
        <v>301</v>
      </c>
      <c r="G134" s="182" t="s">
        <v>167</v>
      </c>
      <c r="H134" s="183">
        <v>52.19</v>
      </c>
      <c r="I134" s="184"/>
      <c r="J134" s="185">
        <f t="shared" si="10"/>
        <v>0</v>
      </c>
      <c r="K134" s="181" t="s">
        <v>148</v>
      </c>
      <c r="L134" s="38"/>
      <c r="M134" s="186" t="s">
        <v>5</v>
      </c>
      <c r="N134" s="187" t="s">
        <v>42</v>
      </c>
      <c r="O134" s="39"/>
      <c r="P134" s="188">
        <f t="shared" si="11"/>
        <v>0</v>
      </c>
      <c r="Q134" s="188">
        <v>0</v>
      </c>
      <c r="R134" s="188">
        <f t="shared" si="12"/>
        <v>0</v>
      </c>
      <c r="S134" s="188">
        <v>1.2999999999999999E-2</v>
      </c>
      <c r="T134" s="189">
        <f t="shared" si="13"/>
        <v>0.67846999999999991</v>
      </c>
      <c r="AR134" s="21" t="s">
        <v>149</v>
      </c>
      <c r="AT134" s="21" t="s">
        <v>144</v>
      </c>
      <c r="AU134" s="21" t="s">
        <v>78</v>
      </c>
      <c r="AY134" s="21" t="s">
        <v>142</v>
      </c>
      <c r="BE134" s="190">
        <f t="shared" si="14"/>
        <v>0</v>
      </c>
      <c r="BF134" s="190">
        <f t="shared" si="15"/>
        <v>0</v>
      </c>
      <c r="BG134" s="190">
        <f t="shared" si="16"/>
        <v>0</v>
      </c>
      <c r="BH134" s="190">
        <f t="shared" si="17"/>
        <v>0</v>
      </c>
      <c r="BI134" s="190">
        <f t="shared" si="18"/>
        <v>0</v>
      </c>
      <c r="BJ134" s="21" t="s">
        <v>76</v>
      </c>
      <c r="BK134" s="190">
        <f t="shared" si="19"/>
        <v>0</v>
      </c>
      <c r="BL134" s="21" t="s">
        <v>149</v>
      </c>
      <c r="BM134" s="21" t="s">
        <v>391</v>
      </c>
    </row>
    <row r="135" spans="2:65" s="1" customFormat="1" ht="51" customHeight="1">
      <c r="B135" s="178"/>
      <c r="C135" s="179" t="s">
        <v>257</v>
      </c>
      <c r="D135" s="179" t="s">
        <v>144</v>
      </c>
      <c r="E135" s="180" t="s">
        <v>392</v>
      </c>
      <c r="F135" s="181" t="s">
        <v>393</v>
      </c>
      <c r="G135" s="182" t="s">
        <v>147</v>
      </c>
      <c r="H135" s="183">
        <v>1.8</v>
      </c>
      <c r="I135" s="184"/>
      <c r="J135" s="185">
        <f t="shared" si="10"/>
        <v>0</v>
      </c>
      <c r="K135" s="181" t="s">
        <v>148</v>
      </c>
      <c r="L135" s="38"/>
      <c r="M135" s="186" t="s">
        <v>5</v>
      </c>
      <c r="N135" s="187" t="s">
        <v>42</v>
      </c>
      <c r="O135" s="39"/>
      <c r="P135" s="188">
        <f t="shared" si="11"/>
        <v>0</v>
      </c>
      <c r="Q135" s="188">
        <v>0</v>
      </c>
      <c r="R135" s="188">
        <f t="shared" si="12"/>
        <v>0</v>
      </c>
      <c r="S135" s="188">
        <v>0</v>
      </c>
      <c r="T135" s="189">
        <f t="shared" si="13"/>
        <v>0</v>
      </c>
      <c r="AR135" s="21" t="s">
        <v>149</v>
      </c>
      <c r="AT135" s="21" t="s">
        <v>144</v>
      </c>
      <c r="AU135" s="21" t="s">
        <v>78</v>
      </c>
      <c r="AY135" s="21" t="s">
        <v>142</v>
      </c>
      <c r="BE135" s="190">
        <f t="shared" si="14"/>
        <v>0</v>
      </c>
      <c r="BF135" s="190">
        <f t="shared" si="15"/>
        <v>0</v>
      </c>
      <c r="BG135" s="190">
        <f t="shared" si="16"/>
        <v>0</v>
      </c>
      <c r="BH135" s="190">
        <f t="shared" si="17"/>
        <v>0</v>
      </c>
      <c r="BI135" s="190">
        <f t="shared" si="18"/>
        <v>0</v>
      </c>
      <c r="BJ135" s="21" t="s">
        <v>76</v>
      </c>
      <c r="BK135" s="190">
        <f t="shared" si="19"/>
        <v>0</v>
      </c>
      <c r="BL135" s="21" t="s">
        <v>149</v>
      </c>
      <c r="BM135" s="21" t="s">
        <v>394</v>
      </c>
    </row>
    <row r="136" spans="2:65" s="11" customFormat="1" ht="29.85" customHeight="1">
      <c r="B136" s="165"/>
      <c r="D136" s="166" t="s">
        <v>70</v>
      </c>
      <c r="E136" s="176" t="s">
        <v>307</v>
      </c>
      <c r="F136" s="176" t="s">
        <v>308</v>
      </c>
      <c r="I136" s="168"/>
      <c r="J136" s="177">
        <f>BK136</f>
        <v>0</v>
      </c>
      <c r="L136" s="165"/>
      <c r="M136" s="170"/>
      <c r="N136" s="171"/>
      <c r="O136" s="171"/>
      <c r="P136" s="172">
        <f>SUM(P137:P141)</f>
        <v>0</v>
      </c>
      <c r="Q136" s="171"/>
      <c r="R136" s="172">
        <f>SUM(R137:R141)</f>
        <v>0</v>
      </c>
      <c r="S136" s="171"/>
      <c r="T136" s="173">
        <f>SUM(T137:T141)</f>
        <v>0</v>
      </c>
      <c r="AR136" s="166" t="s">
        <v>76</v>
      </c>
      <c r="AT136" s="174" t="s">
        <v>70</v>
      </c>
      <c r="AU136" s="174" t="s">
        <v>76</v>
      </c>
      <c r="AY136" s="166" t="s">
        <v>142</v>
      </c>
      <c r="BK136" s="175">
        <f>SUM(BK137:BK141)</f>
        <v>0</v>
      </c>
    </row>
    <row r="137" spans="2:65" s="1" customFormat="1" ht="25.5" customHeight="1">
      <c r="B137" s="178"/>
      <c r="C137" s="179" t="s">
        <v>262</v>
      </c>
      <c r="D137" s="179" t="s">
        <v>144</v>
      </c>
      <c r="E137" s="180" t="s">
        <v>310</v>
      </c>
      <c r="F137" s="181" t="s">
        <v>311</v>
      </c>
      <c r="G137" s="182" t="s">
        <v>209</v>
      </c>
      <c r="H137" s="183">
        <v>4.0549999999999997</v>
      </c>
      <c r="I137" s="184"/>
      <c r="J137" s="185">
        <f>ROUND(I137*H137,2)</f>
        <v>0</v>
      </c>
      <c r="K137" s="181" t="s">
        <v>312</v>
      </c>
      <c r="L137" s="38"/>
      <c r="M137" s="186" t="s">
        <v>5</v>
      </c>
      <c r="N137" s="187" t="s">
        <v>42</v>
      </c>
      <c r="O137" s="39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AR137" s="21" t="s">
        <v>149</v>
      </c>
      <c r="AT137" s="21" t="s">
        <v>144</v>
      </c>
      <c r="AU137" s="21" t="s">
        <v>78</v>
      </c>
      <c r="AY137" s="21" t="s">
        <v>142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21" t="s">
        <v>76</v>
      </c>
      <c r="BK137" s="190">
        <f>ROUND(I137*H137,2)</f>
        <v>0</v>
      </c>
      <c r="BL137" s="21" t="s">
        <v>149</v>
      </c>
      <c r="BM137" s="21" t="s">
        <v>395</v>
      </c>
    </row>
    <row r="138" spans="2:65" s="1" customFormat="1" ht="25.5" customHeight="1">
      <c r="B138" s="178"/>
      <c r="C138" s="179" t="s">
        <v>266</v>
      </c>
      <c r="D138" s="179" t="s">
        <v>144</v>
      </c>
      <c r="E138" s="180" t="s">
        <v>315</v>
      </c>
      <c r="F138" s="181" t="s">
        <v>316</v>
      </c>
      <c r="G138" s="182" t="s">
        <v>209</v>
      </c>
      <c r="H138" s="183">
        <v>4.0549999999999997</v>
      </c>
      <c r="I138" s="184"/>
      <c r="J138" s="185">
        <f>ROUND(I138*H138,2)</f>
        <v>0</v>
      </c>
      <c r="K138" s="181" t="s">
        <v>312</v>
      </c>
      <c r="L138" s="38"/>
      <c r="M138" s="186" t="s">
        <v>5</v>
      </c>
      <c r="N138" s="187" t="s">
        <v>42</v>
      </c>
      <c r="O138" s="39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AR138" s="21" t="s">
        <v>149</v>
      </c>
      <c r="AT138" s="21" t="s">
        <v>144</v>
      </c>
      <c r="AU138" s="21" t="s">
        <v>78</v>
      </c>
      <c r="AY138" s="21" t="s">
        <v>142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21" t="s">
        <v>76</v>
      </c>
      <c r="BK138" s="190">
        <f>ROUND(I138*H138,2)</f>
        <v>0</v>
      </c>
      <c r="BL138" s="21" t="s">
        <v>149</v>
      </c>
      <c r="BM138" s="21" t="s">
        <v>396</v>
      </c>
    </row>
    <row r="139" spans="2:65" s="1" customFormat="1" ht="25.5" customHeight="1">
      <c r="B139" s="178"/>
      <c r="C139" s="179" t="s">
        <v>271</v>
      </c>
      <c r="D139" s="179" t="s">
        <v>144</v>
      </c>
      <c r="E139" s="180" t="s">
        <v>319</v>
      </c>
      <c r="F139" s="181" t="s">
        <v>320</v>
      </c>
      <c r="G139" s="182" t="s">
        <v>209</v>
      </c>
      <c r="H139" s="183">
        <v>77.045000000000002</v>
      </c>
      <c r="I139" s="184"/>
      <c r="J139" s="185">
        <f>ROUND(I139*H139,2)</f>
        <v>0</v>
      </c>
      <c r="K139" s="181" t="s">
        <v>312</v>
      </c>
      <c r="L139" s="38"/>
      <c r="M139" s="186" t="s">
        <v>5</v>
      </c>
      <c r="N139" s="187" t="s">
        <v>42</v>
      </c>
      <c r="O139" s="39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AR139" s="21" t="s">
        <v>149</v>
      </c>
      <c r="AT139" s="21" t="s">
        <v>144</v>
      </c>
      <c r="AU139" s="21" t="s">
        <v>78</v>
      </c>
      <c r="AY139" s="21" t="s">
        <v>142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21" t="s">
        <v>76</v>
      </c>
      <c r="BK139" s="190">
        <f>ROUND(I139*H139,2)</f>
        <v>0</v>
      </c>
      <c r="BL139" s="21" t="s">
        <v>149</v>
      </c>
      <c r="BM139" s="21" t="s">
        <v>397</v>
      </c>
    </row>
    <row r="140" spans="2:65" s="1" customFormat="1" ht="25.5" customHeight="1">
      <c r="B140" s="178"/>
      <c r="C140" s="179" t="s">
        <v>275</v>
      </c>
      <c r="D140" s="179" t="s">
        <v>144</v>
      </c>
      <c r="E140" s="180" t="s">
        <v>323</v>
      </c>
      <c r="F140" s="181" t="s">
        <v>324</v>
      </c>
      <c r="G140" s="182" t="s">
        <v>209</v>
      </c>
      <c r="H140" s="183">
        <v>0.55000000000000004</v>
      </c>
      <c r="I140" s="184"/>
      <c r="J140" s="185">
        <f>ROUND(I140*H140,2)</f>
        <v>0</v>
      </c>
      <c r="K140" s="181" t="s">
        <v>148</v>
      </c>
      <c r="L140" s="38"/>
      <c r="M140" s="186" t="s">
        <v>5</v>
      </c>
      <c r="N140" s="187" t="s">
        <v>42</v>
      </c>
      <c r="O140" s="39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AR140" s="21" t="s">
        <v>149</v>
      </c>
      <c r="AT140" s="21" t="s">
        <v>144</v>
      </c>
      <c r="AU140" s="21" t="s">
        <v>78</v>
      </c>
      <c r="AY140" s="21" t="s">
        <v>142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21" t="s">
        <v>76</v>
      </c>
      <c r="BK140" s="190">
        <f>ROUND(I140*H140,2)</f>
        <v>0</v>
      </c>
      <c r="BL140" s="21" t="s">
        <v>149</v>
      </c>
      <c r="BM140" s="21" t="s">
        <v>398</v>
      </c>
    </row>
    <row r="141" spans="2:65" s="1" customFormat="1" ht="16.5" customHeight="1">
      <c r="B141" s="178"/>
      <c r="C141" s="179" t="s">
        <v>279</v>
      </c>
      <c r="D141" s="179" t="s">
        <v>144</v>
      </c>
      <c r="E141" s="180" t="s">
        <v>327</v>
      </c>
      <c r="F141" s="181" t="s">
        <v>328</v>
      </c>
      <c r="G141" s="182" t="s">
        <v>209</v>
      </c>
      <c r="H141" s="183">
        <v>3.5049999999999999</v>
      </c>
      <c r="I141" s="184"/>
      <c r="J141" s="185">
        <f>ROUND(I141*H141,2)</f>
        <v>0</v>
      </c>
      <c r="K141" s="181" t="s">
        <v>312</v>
      </c>
      <c r="L141" s="38"/>
      <c r="M141" s="186" t="s">
        <v>5</v>
      </c>
      <c r="N141" s="187" t="s">
        <v>42</v>
      </c>
      <c r="O141" s="39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AR141" s="21" t="s">
        <v>149</v>
      </c>
      <c r="AT141" s="21" t="s">
        <v>144</v>
      </c>
      <c r="AU141" s="21" t="s">
        <v>78</v>
      </c>
      <c r="AY141" s="21" t="s">
        <v>142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21" t="s">
        <v>76</v>
      </c>
      <c r="BK141" s="190">
        <f>ROUND(I141*H141,2)</f>
        <v>0</v>
      </c>
      <c r="BL141" s="21" t="s">
        <v>149</v>
      </c>
      <c r="BM141" s="21" t="s">
        <v>399</v>
      </c>
    </row>
    <row r="142" spans="2:65" s="11" customFormat="1" ht="29.85" customHeight="1">
      <c r="B142" s="165"/>
      <c r="D142" s="166" t="s">
        <v>70</v>
      </c>
      <c r="E142" s="176" t="s">
        <v>330</v>
      </c>
      <c r="F142" s="176" t="s">
        <v>331</v>
      </c>
      <c r="I142" s="168"/>
      <c r="J142" s="177">
        <f>BK142</f>
        <v>0</v>
      </c>
      <c r="L142" s="165"/>
      <c r="M142" s="170"/>
      <c r="N142" s="171"/>
      <c r="O142" s="171"/>
      <c r="P142" s="172">
        <f>P143</f>
        <v>0</v>
      </c>
      <c r="Q142" s="171"/>
      <c r="R142" s="172">
        <f>R143</f>
        <v>0</v>
      </c>
      <c r="S142" s="171"/>
      <c r="T142" s="173">
        <f>T143</f>
        <v>0</v>
      </c>
      <c r="AR142" s="166" t="s">
        <v>76</v>
      </c>
      <c r="AT142" s="174" t="s">
        <v>70</v>
      </c>
      <c r="AU142" s="174" t="s">
        <v>76</v>
      </c>
      <c r="AY142" s="166" t="s">
        <v>142</v>
      </c>
      <c r="BK142" s="175">
        <f>BK143</f>
        <v>0</v>
      </c>
    </row>
    <row r="143" spans="2:65" s="1" customFormat="1" ht="38.25" customHeight="1">
      <c r="B143" s="178"/>
      <c r="C143" s="179" t="s">
        <v>283</v>
      </c>
      <c r="D143" s="179" t="s">
        <v>144</v>
      </c>
      <c r="E143" s="180" t="s">
        <v>333</v>
      </c>
      <c r="F143" s="181" t="s">
        <v>334</v>
      </c>
      <c r="G143" s="182" t="s">
        <v>209</v>
      </c>
      <c r="H143" s="183">
        <v>2.5219999999999998</v>
      </c>
      <c r="I143" s="184"/>
      <c r="J143" s="185">
        <f>ROUND(I143*H143,2)</f>
        <v>0</v>
      </c>
      <c r="K143" s="181" t="s">
        <v>148</v>
      </c>
      <c r="L143" s="38"/>
      <c r="M143" s="186" t="s">
        <v>5</v>
      </c>
      <c r="N143" s="187" t="s">
        <v>42</v>
      </c>
      <c r="O143" s="39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AR143" s="21" t="s">
        <v>149</v>
      </c>
      <c r="AT143" s="21" t="s">
        <v>144</v>
      </c>
      <c r="AU143" s="21" t="s">
        <v>78</v>
      </c>
      <c r="AY143" s="21" t="s">
        <v>142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21" t="s">
        <v>76</v>
      </c>
      <c r="BK143" s="190">
        <f>ROUND(I143*H143,2)</f>
        <v>0</v>
      </c>
      <c r="BL143" s="21" t="s">
        <v>149</v>
      </c>
      <c r="BM143" s="21" t="s">
        <v>400</v>
      </c>
    </row>
    <row r="144" spans="2:65" s="11" customFormat="1" ht="37.35" customHeight="1">
      <c r="B144" s="165"/>
      <c r="D144" s="166" t="s">
        <v>70</v>
      </c>
      <c r="E144" s="167" t="s">
        <v>336</v>
      </c>
      <c r="F144" s="167" t="s">
        <v>337</v>
      </c>
      <c r="I144" s="168"/>
      <c r="J144" s="169">
        <f>BK144</f>
        <v>0</v>
      </c>
      <c r="L144" s="165"/>
      <c r="M144" s="170"/>
      <c r="N144" s="171"/>
      <c r="O144" s="171"/>
      <c r="P144" s="172">
        <f>P145</f>
        <v>0</v>
      </c>
      <c r="Q144" s="171"/>
      <c r="R144" s="172">
        <f>R145</f>
        <v>0</v>
      </c>
      <c r="S144" s="171"/>
      <c r="T144" s="173">
        <f>T145</f>
        <v>0</v>
      </c>
      <c r="AR144" s="166" t="s">
        <v>160</v>
      </c>
      <c r="AT144" s="174" t="s">
        <v>70</v>
      </c>
      <c r="AU144" s="174" t="s">
        <v>71</v>
      </c>
      <c r="AY144" s="166" t="s">
        <v>142</v>
      </c>
      <c r="BK144" s="175">
        <f>BK145</f>
        <v>0</v>
      </c>
    </row>
    <row r="145" spans="2:65" s="11" customFormat="1" ht="19.899999999999999" customHeight="1">
      <c r="B145" s="165"/>
      <c r="D145" s="166" t="s">
        <v>70</v>
      </c>
      <c r="E145" s="176" t="s">
        <v>338</v>
      </c>
      <c r="F145" s="176" t="s">
        <v>339</v>
      </c>
      <c r="I145" s="168"/>
      <c r="J145" s="177">
        <f>BK145</f>
        <v>0</v>
      </c>
      <c r="L145" s="165"/>
      <c r="M145" s="170"/>
      <c r="N145" s="171"/>
      <c r="O145" s="171"/>
      <c r="P145" s="172">
        <f>P146</f>
        <v>0</v>
      </c>
      <c r="Q145" s="171"/>
      <c r="R145" s="172">
        <f>R146</f>
        <v>0</v>
      </c>
      <c r="S145" s="171"/>
      <c r="T145" s="173">
        <f>T146</f>
        <v>0</v>
      </c>
      <c r="AR145" s="166" t="s">
        <v>160</v>
      </c>
      <c r="AT145" s="174" t="s">
        <v>70</v>
      </c>
      <c r="AU145" s="174" t="s">
        <v>76</v>
      </c>
      <c r="AY145" s="166" t="s">
        <v>142</v>
      </c>
      <c r="BK145" s="175">
        <f>BK146</f>
        <v>0</v>
      </c>
    </row>
    <row r="146" spans="2:65" s="1" customFormat="1" ht="16.5" customHeight="1">
      <c r="B146" s="178"/>
      <c r="C146" s="179" t="s">
        <v>287</v>
      </c>
      <c r="D146" s="179" t="s">
        <v>144</v>
      </c>
      <c r="E146" s="180" t="s">
        <v>341</v>
      </c>
      <c r="F146" s="181" t="s">
        <v>342</v>
      </c>
      <c r="G146" s="182" t="s">
        <v>343</v>
      </c>
      <c r="H146" s="183">
        <v>1</v>
      </c>
      <c r="I146" s="184"/>
      <c r="J146" s="185">
        <f>ROUND(I146*H146,2)</f>
        <v>0</v>
      </c>
      <c r="K146" s="181" t="s">
        <v>148</v>
      </c>
      <c r="L146" s="38"/>
      <c r="M146" s="186" t="s">
        <v>5</v>
      </c>
      <c r="N146" s="201" t="s">
        <v>42</v>
      </c>
      <c r="O146" s="20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AR146" s="21" t="s">
        <v>344</v>
      </c>
      <c r="AT146" s="21" t="s">
        <v>144</v>
      </c>
      <c r="AU146" s="21" t="s">
        <v>78</v>
      </c>
      <c r="AY146" s="21" t="s">
        <v>142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21" t="s">
        <v>76</v>
      </c>
      <c r="BK146" s="190">
        <f>ROUND(I146*H146,2)</f>
        <v>0</v>
      </c>
      <c r="BL146" s="21" t="s">
        <v>344</v>
      </c>
      <c r="BM146" s="21" t="s">
        <v>401</v>
      </c>
    </row>
    <row r="147" spans="2:65" s="1" customFormat="1" ht="6.95" customHeight="1">
      <c r="B147" s="53"/>
      <c r="C147" s="54"/>
      <c r="D147" s="54"/>
      <c r="E147" s="54"/>
      <c r="F147" s="54"/>
      <c r="G147" s="54"/>
      <c r="H147" s="54"/>
      <c r="I147" s="131"/>
      <c r="J147" s="54"/>
      <c r="K147" s="54"/>
      <c r="L147" s="38"/>
    </row>
  </sheetData>
  <autoFilter ref="C99:K146"/>
  <mergeCells count="16">
    <mergeCell ref="L2:V2"/>
    <mergeCell ref="E86:H86"/>
    <mergeCell ref="E90:H90"/>
    <mergeCell ref="E88:H88"/>
    <mergeCell ref="E92:H92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4"/>
      <c r="C1" s="104"/>
      <c r="D1" s="105" t="s">
        <v>1</v>
      </c>
      <c r="E1" s="104"/>
      <c r="F1" s="106" t="s">
        <v>96</v>
      </c>
      <c r="G1" s="334" t="s">
        <v>97</v>
      </c>
      <c r="H1" s="334"/>
      <c r="I1" s="107"/>
      <c r="J1" s="106" t="s">
        <v>98</v>
      </c>
      <c r="K1" s="105" t="s">
        <v>99</v>
      </c>
      <c r="L1" s="106" t="s">
        <v>100</v>
      </c>
      <c r="M1" s="106"/>
      <c r="N1" s="106"/>
      <c r="O1" s="106"/>
      <c r="P1" s="106"/>
      <c r="Q1" s="106"/>
      <c r="R1" s="106"/>
      <c r="S1" s="106"/>
      <c r="T1" s="10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95</v>
      </c>
    </row>
    <row r="3" spans="1:70" ht="6.95" customHeight="1">
      <c r="B3" s="22"/>
      <c r="C3" s="23"/>
      <c r="D3" s="23"/>
      <c r="E3" s="23"/>
      <c r="F3" s="23"/>
      <c r="G3" s="23"/>
      <c r="H3" s="23"/>
      <c r="I3" s="108"/>
      <c r="J3" s="23"/>
      <c r="K3" s="24"/>
      <c r="AT3" s="21" t="s">
        <v>78</v>
      </c>
    </row>
    <row r="4" spans="1:70" ht="36.950000000000003" customHeight="1">
      <c r="B4" s="25"/>
      <c r="C4" s="26"/>
      <c r="D4" s="27" t="s">
        <v>101</v>
      </c>
      <c r="E4" s="26"/>
      <c r="F4" s="26"/>
      <c r="G4" s="26"/>
      <c r="H4" s="26"/>
      <c r="I4" s="109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9"/>
      <c r="J5" s="26"/>
      <c r="K5" s="28"/>
    </row>
    <row r="6" spans="1:70">
      <c r="B6" s="25"/>
      <c r="C6" s="26"/>
      <c r="D6" s="34" t="s">
        <v>19</v>
      </c>
      <c r="E6" s="26"/>
      <c r="F6" s="26"/>
      <c r="G6" s="26"/>
      <c r="H6" s="26"/>
      <c r="I6" s="109"/>
      <c r="J6" s="26"/>
      <c r="K6" s="28"/>
    </row>
    <row r="7" spans="1:70" ht="16.5" customHeight="1">
      <c r="B7" s="25"/>
      <c r="C7" s="26"/>
      <c r="D7" s="26"/>
      <c r="E7" s="325" t="str">
        <f>'Rekapitulace stavby'!K6</f>
        <v>Areál pivovaru Kolín - veřejné osvětlení</v>
      </c>
      <c r="F7" s="326"/>
      <c r="G7" s="326"/>
      <c r="H7" s="326"/>
      <c r="I7" s="109"/>
      <c r="J7" s="26"/>
      <c r="K7" s="28"/>
    </row>
    <row r="8" spans="1:70">
      <c r="B8" s="25"/>
      <c r="C8" s="26"/>
      <c r="D8" s="34" t="s">
        <v>102</v>
      </c>
      <c r="E8" s="26"/>
      <c r="F8" s="26"/>
      <c r="G8" s="26"/>
      <c r="H8" s="26"/>
      <c r="I8" s="109"/>
      <c r="J8" s="26"/>
      <c r="K8" s="28"/>
    </row>
    <row r="9" spans="1:70" ht="16.5" customHeight="1">
      <c r="B9" s="25"/>
      <c r="C9" s="26"/>
      <c r="D9" s="26"/>
      <c r="E9" s="325" t="s">
        <v>103</v>
      </c>
      <c r="F9" s="294"/>
      <c r="G9" s="294"/>
      <c r="H9" s="294"/>
      <c r="I9" s="109"/>
      <c r="J9" s="26"/>
      <c r="K9" s="28"/>
    </row>
    <row r="10" spans="1:70">
      <c r="B10" s="25"/>
      <c r="C10" s="26"/>
      <c r="D10" s="34" t="s">
        <v>104</v>
      </c>
      <c r="E10" s="26"/>
      <c r="F10" s="26"/>
      <c r="G10" s="26"/>
      <c r="H10" s="26"/>
      <c r="I10" s="109"/>
      <c r="J10" s="26"/>
      <c r="K10" s="28"/>
    </row>
    <row r="11" spans="1:70" s="1" customFormat="1" ht="16.5" customHeight="1">
      <c r="B11" s="38"/>
      <c r="C11" s="39"/>
      <c r="D11" s="39"/>
      <c r="E11" s="319" t="s">
        <v>356</v>
      </c>
      <c r="F11" s="327"/>
      <c r="G11" s="327"/>
      <c r="H11" s="327"/>
      <c r="I11" s="110"/>
      <c r="J11" s="39"/>
      <c r="K11" s="42"/>
    </row>
    <row r="12" spans="1:70" s="1" customFormat="1">
      <c r="B12" s="38"/>
      <c r="C12" s="39"/>
      <c r="D12" s="34" t="s">
        <v>106</v>
      </c>
      <c r="E12" s="39"/>
      <c r="F12" s="39"/>
      <c r="G12" s="39"/>
      <c r="H12" s="39"/>
      <c r="I12" s="110"/>
      <c r="J12" s="39"/>
      <c r="K12" s="42"/>
    </row>
    <row r="13" spans="1:70" s="1" customFormat="1" ht="36.950000000000003" customHeight="1">
      <c r="B13" s="38"/>
      <c r="C13" s="39"/>
      <c r="D13" s="39"/>
      <c r="E13" s="328" t="s">
        <v>402</v>
      </c>
      <c r="F13" s="327"/>
      <c r="G13" s="327"/>
      <c r="H13" s="327"/>
      <c r="I13" s="110"/>
      <c r="J13" s="39"/>
      <c r="K13" s="42"/>
    </row>
    <row r="14" spans="1:70" s="1" customFormat="1" ht="13.5">
      <c r="B14" s="38"/>
      <c r="C14" s="39"/>
      <c r="D14" s="39"/>
      <c r="E14" s="39"/>
      <c r="F14" s="39"/>
      <c r="G14" s="39"/>
      <c r="H14" s="39"/>
      <c r="I14" s="110"/>
      <c r="J14" s="39"/>
      <c r="K14" s="42"/>
    </row>
    <row r="15" spans="1:70" s="1" customFormat="1" ht="14.45" customHeight="1">
      <c r="B15" s="38"/>
      <c r="C15" s="39"/>
      <c r="D15" s="34" t="s">
        <v>21</v>
      </c>
      <c r="E15" s="39"/>
      <c r="F15" s="32" t="s">
        <v>5</v>
      </c>
      <c r="G15" s="39"/>
      <c r="H15" s="39"/>
      <c r="I15" s="111" t="s">
        <v>22</v>
      </c>
      <c r="J15" s="32" t="s">
        <v>5</v>
      </c>
      <c r="K15" s="42"/>
    </row>
    <row r="16" spans="1:70" s="1" customFormat="1" ht="14.45" customHeight="1">
      <c r="B16" s="38"/>
      <c r="C16" s="39"/>
      <c r="D16" s="34" t="s">
        <v>23</v>
      </c>
      <c r="E16" s="39"/>
      <c r="F16" s="32" t="s">
        <v>24</v>
      </c>
      <c r="G16" s="39"/>
      <c r="H16" s="39"/>
      <c r="I16" s="111" t="s">
        <v>25</v>
      </c>
      <c r="J16" s="112" t="str">
        <f>'Rekapitulace stavby'!AN8</f>
        <v>24. 8. 2018</v>
      </c>
      <c r="K16" s="42"/>
    </row>
    <row r="17" spans="2:11" s="1" customFormat="1" ht="10.9" customHeight="1">
      <c r="B17" s="38"/>
      <c r="C17" s="39"/>
      <c r="D17" s="39"/>
      <c r="E17" s="39"/>
      <c r="F17" s="39"/>
      <c r="G17" s="39"/>
      <c r="H17" s="39"/>
      <c r="I17" s="110"/>
      <c r="J17" s="39"/>
      <c r="K17" s="42"/>
    </row>
    <row r="18" spans="2:11" s="1" customFormat="1" ht="14.45" customHeight="1">
      <c r="B18" s="38"/>
      <c r="C18" s="39"/>
      <c r="D18" s="34" t="s">
        <v>27</v>
      </c>
      <c r="E18" s="39"/>
      <c r="F18" s="39"/>
      <c r="G18" s="39"/>
      <c r="H18" s="39"/>
      <c r="I18" s="111" t="s">
        <v>28</v>
      </c>
      <c r="J18" s="32" t="s">
        <v>5</v>
      </c>
      <c r="K18" s="42"/>
    </row>
    <row r="19" spans="2:11" s="1" customFormat="1" ht="18" customHeight="1">
      <c r="B19" s="38"/>
      <c r="C19" s="39"/>
      <c r="D19" s="39"/>
      <c r="E19" s="32" t="s">
        <v>29</v>
      </c>
      <c r="F19" s="39"/>
      <c r="G19" s="39"/>
      <c r="H19" s="39"/>
      <c r="I19" s="111" t="s">
        <v>30</v>
      </c>
      <c r="J19" s="32" t="s">
        <v>5</v>
      </c>
      <c r="K19" s="42"/>
    </row>
    <row r="20" spans="2:11" s="1" customFormat="1" ht="6.95" customHeight="1">
      <c r="B20" s="38"/>
      <c r="C20" s="39"/>
      <c r="D20" s="39"/>
      <c r="E20" s="39"/>
      <c r="F20" s="39"/>
      <c r="G20" s="39"/>
      <c r="H20" s="39"/>
      <c r="I20" s="110"/>
      <c r="J20" s="39"/>
      <c r="K20" s="42"/>
    </row>
    <row r="21" spans="2:11" s="1" customFormat="1" ht="14.45" customHeight="1">
      <c r="B21" s="38"/>
      <c r="C21" s="39"/>
      <c r="D21" s="34" t="s">
        <v>31</v>
      </c>
      <c r="E21" s="39"/>
      <c r="F21" s="39"/>
      <c r="G21" s="39"/>
      <c r="H21" s="39"/>
      <c r="I21" s="111" t="s">
        <v>28</v>
      </c>
      <c r="J21" s="32" t="str">
        <f>IF('Rekapitulace stavby'!AN13="Vyplň údaj","",IF('Rekapitulace stavby'!AN13="","",'Rekapitulace stavby'!AN13))</f>
        <v/>
      </c>
      <c r="K21" s="42"/>
    </row>
    <row r="22" spans="2:11" s="1" customFormat="1" ht="18" customHeight="1">
      <c r="B22" s="38"/>
      <c r="C22" s="39"/>
      <c r="D22" s="39"/>
      <c r="E22" s="32" t="str">
        <f>IF('Rekapitulace stavby'!E14="Vyplň údaj","",IF('Rekapitulace stavby'!E14="","",'Rekapitulace stavby'!E14))</f>
        <v/>
      </c>
      <c r="F22" s="39"/>
      <c r="G22" s="39"/>
      <c r="H22" s="39"/>
      <c r="I22" s="111" t="s">
        <v>30</v>
      </c>
      <c r="J22" s="32" t="str">
        <f>IF('Rekapitulace stavby'!AN14="Vyplň údaj","",IF('Rekapitulace stavby'!AN14="","",'Rekapitulace stavby'!AN14))</f>
        <v/>
      </c>
      <c r="K22" s="42"/>
    </row>
    <row r="23" spans="2:11" s="1" customFormat="1" ht="6.95" customHeight="1">
      <c r="B23" s="38"/>
      <c r="C23" s="39"/>
      <c r="D23" s="39"/>
      <c r="E23" s="39"/>
      <c r="F23" s="39"/>
      <c r="G23" s="39"/>
      <c r="H23" s="39"/>
      <c r="I23" s="110"/>
      <c r="J23" s="39"/>
      <c r="K23" s="42"/>
    </row>
    <row r="24" spans="2:11" s="1" customFormat="1" ht="14.45" customHeight="1">
      <c r="B24" s="38"/>
      <c r="C24" s="39"/>
      <c r="D24" s="34" t="s">
        <v>33</v>
      </c>
      <c r="E24" s="39"/>
      <c r="F24" s="39"/>
      <c r="G24" s="39"/>
      <c r="H24" s="39"/>
      <c r="I24" s="111" t="s">
        <v>28</v>
      </c>
      <c r="J24" s="32" t="s">
        <v>5</v>
      </c>
      <c r="K24" s="42"/>
    </row>
    <row r="25" spans="2:11" s="1" customFormat="1" ht="18" customHeight="1">
      <c r="B25" s="38"/>
      <c r="C25" s="39"/>
      <c r="D25" s="39"/>
      <c r="E25" s="32" t="s">
        <v>34</v>
      </c>
      <c r="F25" s="39"/>
      <c r="G25" s="39"/>
      <c r="H25" s="39"/>
      <c r="I25" s="111" t="s">
        <v>30</v>
      </c>
      <c r="J25" s="32" t="s">
        <v>5</v>
      </c>
      <c r="K25" s="42"/>
    </row>
    <row r="26" spans="2:11" s="1" customFormat="1" ht="6.95" customHeight="1">
      <c r="B26" s="38"/>
      <c r="C26" s="39"/>
      <c r="D26" s="39"/>
      <c r="E26" s="39"/>
      <c r="F26" s="39"/>
      <c r="G26" s="39"/>
      <c r="H26" s="39"/>
      <c r="I26" s="110"/>
      <c r="J26" s="39"/>
      <c r="K26" s="42"/>
    </row>
    <row r="27" spans="2:11" s="1" customFormat="1" ht="14.45" customHeight="1">
      <c r="B27" s="38"/>
      <c r="C27" s="39"/>
      <c r="D27" s="34" t="s">
        <v>36</v>
      </c>
      <c r="E27" s="39"/>
      <c r="F27" s="39"/>
      <c r="G27" s="39"/>
      <c r="H27" s="39"/>
      <c r="I27" s="110"/>
      <c r="J27" s="39"/>
      <c r="K27" s="42"/>
    </row>
    <row r="28" spans="2:11" s="7" customFormat="1" ht="16.5" customHeight="1">
      <c r="B28" s="113"/>
      <c r="C28" s="114"/>
      <c r="D28" s="114"/>
      <c r="E28" s="306" t="s">
        <v>5</v>
      </c>
      <c r="F28" s="306"/>
      <c r="G28" s="306"/>
      <c r="H28" s="306"/>
      <c r="I28" s="115"/>
      <c r="J28" s="114"/>
      <c r="K28" s="116"/>
    </row>
    <row r="29" spans="2:11" s="1" customFormat="1" ht="6.95" customHeight="1">
      <c r="B29" s="38"/>
      <c r="C29" s="39"/>
      <c r="D29" s="39"/>
      <c r="E29" s="39"/>
      <c r="F29" s="39"/>
      <c r="G29" s="39"/>
      <c r="H29" s="39"/>
      <c r="I29" s="110"/>
      <c r="J29" s="39"/>
      <c r="K29" s="42"/>
    </row>
    <row r="30" spans="2:11" s="1" customFormat="1" ht="6.95" customHeight="1">
      <c r="B30" s="38"/>
      <c r="C30" s="39"/>
      <c r="D30" s="65"/>
      <c r="E30" s="65"/>
      <c r="F30" s="65"/>
      <c r="G30" s="65"/>
      <c r="H30" s="65"/>
      <c r="I30" s="117"/>
      <c r="J30" s="65"/>
      <c r="K30" s="118"/>
    </row>
    <row r="31" spans="2:11" s="1" customFormat="1" ht="25.35" customHeight="1">
      <c r="B31" s="38"/>
      <c r="C31" s="39"/>
      <c r="D31" s="119" t="s">
        <v>37</v>
      </c>
      <c r="E31" s="39"/>
      <c r="F31" s="39"/>
      <c r="G31" s="39"/>
      <c r="H31" s="39"/>
      <c r="I31" s="110"/>
      <c r="J31" s="120">
        <f>ROUND(J90,2)</f>
        <v>0</v>
      </c>
      <c r="K31" s="42"/>
    </row>
    <row r="32" spans="2:11" s="1" customFormat="1" ht="6.95" customHeight="1">
      <c r="B32" s="38"/>
      <c r="C32" s="39"/>
      <c r="D32" s="65"/>
      <c r="E32" s="65"/>
      <c r="F32" s="65"/>
      <c r="G32" s="65"/>
      <c r="H32" s="65"/>
      <c r="I32" s="117"/>
      <c r="J32" s="65"/>
      <c r="K32" s="118"/>
    </row>
    <row r="33" spans="2:11" s="1" customFormat="1" ht="14.45" customHeight="1">
      <c r="B33" s="38"/>
      <c r="C33" s="39"/>
      <c r="D33" s="39"/>
      <c r="E33" s="39"/>
      <c r="F33" s="43" t="s">
        <v>39</v>
      </c>
      <c r="G33" s="39"/>
      <c r="H33" s="39"/>
      <c r="I33" s="121" t="s">
        <v>38</v>
      </c>
      <c r="J33" s="43" t="s">
        <v>40</v>
      </c>
      <c r="K33" s="42"/>
    </row>
    <row r="34" spans="2:11" s="1" customFormat="1" ht="14.45" customHeight="1">
      <c r="B34" s="38"/>
      <c r="C34" s="39"/>
      <c r="D34" s="46" t="s">
        <v>41</v>
      </c>
      <c r="E34" s="46" t="s">
        <v>42</v>
      </c>
      <c r="F34" s="122">
        <f>ROUND(SUM(BE90:BE93), 2)</f>
        <v>0</v>
      </c>
      <c r="G34" s="39"/>
      <c r="H34" s="39"/>
      <c r="I34" s="123">
        <v>0.21</v>
      </c>
      <c r="J34" s="122">
        <f>ROUND(ROUND((SUM(BE90:BE93)), 2)*I34, 2)</f>
        <v>0</v>
      </c>
      <c r="K34" s="42"/>
    </row>
    <row r="35" spans="2:11" s="1" customFormat="1" ht="14.45" customHeight="1">
      <c r="B35" s="38"/>
      <c r="C35" s="39"/>
      <c r="D35" s="39"/>
      <c r="E35" s="46" t="s">
        <v>43</v>
      </c>
      <c r="F35" s="122">
        <f>ROUND(SUM(BF90:BF93), 2)</f>
        <v>0</v>
      </c>
      <c r="G35" s="39"/>
      <c r="H35" s="39"/>
      <c r="I35" s="123">
        <v>0.15</v>
      </c>
      <c r="J35" s="122">
        <f>ROUND(ROUND((SUM(BF90:BF93)), 2)*I35, 2)</f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44</v>
      </c>
      <c r="F36" s="122">
        <f>ROUND(SUM(BG90:BG93), 2)</f>
        <v>0</v>
      </c>
      <c r="G36" s="39"/>
      <c r="H36" s="39"/>
      <c r="I36" s="123">
        <v>0.21</v>
      </c>
      <c r="J36" s="122">
        <v>0</v>
      </c>
      <c r="K36" s="42"/>
    </row>
    <row r="37" spans="2:11" s="1" customFormat="1" ht="14.45" hidden="1" customHeight="1">
      <c r="B37" s="38"/>
      <c r="C37" s="39"/>
      <c r="D37" s="39"/>
      <c r="E37" s="46" t="s">
        <v>45</v>
      </c>
      <c r="F37" s="122">
        <f>ROUND(SUM(BH90:BH93), 2)</f>
        <v>0</v>
      </c>
      <c r="G37" s="39"/>
      <c r="H37" s="39"/>
      <c r="I37" s="123">
        <v>0.15</v>
      </c>
      <c r="J37" s="122">
        <v>0</v>
      </c>
      <c r="K37" s="42"/>
    </row>
    <row r="38" spans="2:11" s="1" customFormat="1" ht="14.45" hidden="1" customHeight="1">
      <c r="B38" s="38"/>
      <c r="C38" s="39"/>
      <c r="D38" s="39"/>
      <c r="E38" s="46" t="s">
        <v>46</v>
      </c>
      <c r="F38" s="122">
        <f>ROUND(SUM(BI90:BI93), 2)</f>
        <v>0</v>
      </c>
      <c r="G38" s="39"/>
      <c r="H38" s="39"/>
      <c r="I38" s="123">
        <v>0</v>
      </c>
      <c r="J38" s="122">
        <v>0</v>
      </c>
      <c r="K38" s="42"/>
    </row>
    <row r="39" spans="2:11" s="1" customFormat="1" ht="6.95" customHeight="1">
      <c r="B39" s="38"/>
      <c r="C39" s="39"/>
      <c r="D39" s="39"/>
      <c r="E39" s="39"/>
      <c r="F39" s="39"/>
      <c r="G39" s="39"/>
      <c r="H39" s="39"/>
      <c r="I39" s="110"/>
      <c r="J39" s="39"/>
      <c r="K39" s="42"/>
    </row>
    <row r="40" spans="2:11" s="1" customFormat="1" ht="25.35" customHeight="1">
      <c r="B40" s="38"/>
      <c r="C40" s="124"/>
      <c r="D40" s="125" t="s">
        <v>47</v>
      </c>
      <c r="E40" s="68"/>
      <c r="F40" s="68"/>
      <c r="G40" s="126" t="s">
        <v>48</v>
      </c>
      <c r="H40" s="127" t="s">
        <v>49</v>
      </c>
      <c r="I40" s="128"/>
      <c r="J40" s="129">
        <f>SUM(J31:J38)</f>
        <v>0</v>
      </c>
      <c r="K40" s="130"/>
    </row>
    <row r="41" spans="2:11" s="1" customFormat="1" ht="14.45" customHeight="1">
      <c r="B41" s="53"/>
      <c r="C41" s="54"/>
      <c r="D41" s="54"/>
      <c r="E41" s="54"/>
      <c r="F41" s="54"/>
      <c r="G41" s="54"/>
      <c r="H41" s="54"/>
      <c r="I41" s="131"/>
      <c r="J41" s="54"/>
      <c r="K41" s="55"/>
    </row>
    <row r="45" spans="2:11" s="1" customFormat="1" ht="6.95" customHeight="1">
      <c r="B45" s="56"/>
      <c r="C45" s="57"/>
      <c r="D45" s="57"/>
      <c r="E45" s="57"/>
      <c r="F45" s="57"/>
      <c r="G45" s="57"/>
      <c r="H45" s="57"/>
      <c r="I45" s="132"/>
      <c r="J45" s="57"/>
      <c r="K45" s="133"/>
    </row>
    <row r="46" spans="2:11" s="1" customFormat="1" ht="36.950000000000003" customHeight="1">
      <c r="B46" s="38"/>
      <c r="C46" s="27" t="s">
        <v>108</v>
      </c>
      <c r="D46" s="39"/>
      <c r="E46" s="39"/>
      <c r="F46" s="39"/>
      <c r="G46" s="39"/>
      <c r="H46" s="39"/>
      <c r="I46" s="110"/>
      <c r="J46" s="39"/>
      <c r="K46" s="42"/>
    </row>
    <row r="47" spans="2:11" s="1" customFormat="1" ht="6.95" customHeight="1">
      <c r="B47" s="38"/>
      <c r="C47" s="39"/>
      <c r="D47" s="39"/>
      <c r="E47" s="39"/>
      <c r="F47" s="39"/>
      <c r="G47" s="39"/>
      <c r="H47" s="39"/>
      <c r="I47" s="110"/>
      <c r="J47" s="39"/>
      <c r="K47" s="42"/>
    </row>
    <row r="48" spans="2:11" s="1" customFormat="1" ht="14.45" customHeight="1">
      <c r="B48" s="38"/>
      <c r="C48" s="34" t="s">
        <v>19</v>
      </c>
      <c r="D48" s="39"/>
      <c r="E48" s="39"/>
      <c r="F48" s="39"/>
      <c r="G48" s="39"/>
      <c r="H48" s="39"/>
      <c r="I48" s="110"/>
      <c r="J48" s="39"/>
      <c r="K48" s="42"/>
    </row>
    <row r="49" spans="2:47" s="1" customFormat="1" ht="16.5" customHeight="1">
      <c r="B49" s="38"/>
      <c r="C49" s="39"/>
      <c r="D49" s="39"/>
      <c r="E49" s="325" t="str">
        <f>E7</f>
        <v>Areál pivovaru Kolín - veřejné osvětlení</v>
      </c>
      <c r="F49" s="326"/>
      <c r="G49" s="326"/>
      <c r="H49" s="326"/>
      <c r="I49" s="110"/>
      <c r="J49" s="39"/>
      <c r="K49" s="42"/>
    </row>
    <row r="50" spans="2:47">
      <c r="B50" s="25"/>
      <c r="C50" s="34" t="s">
        <v>102</v>
      </c>
      <c r="D50" s="26"/>
      <c r="E50" s="26"/>
      <c r="F50" s="26"/>
      <c r="G50" s="26"/>
      <c r="H50" s="26"/>
      <c r="I50" s="109"/>
      <c r="J50" s="26"/>
      <c r="K50" s="28"/>
    </row>
    <row r="51" spans="2:47" ht="16.5" customHeight="1">
      <c r="B51" s="25"/>
      <c r="C51" s="26"/>
      <c r="D51" s="26"/>
      <c r="E51" s="325" t="s">
        <v>103</v>
      </c>
      <c r="F51" s="294"/>
      <c r="G51" s="294"/>
      <c r="H51" s="294"/>
      <c r="I51" s="109"/>
      <c r="J51" s="26"/>
      <c r="K51" s="28"/>
    </row>
    <row r="52" spans="2:47">
      <c r="B52" s="25"/>
      <c r="C52" s="34" t="s">
        <v>104</v>
      </c>
      <c r="D52" s="26"/>
      <c r="E52" s="26"/>
      <c r="F52" s="26"/>
      <c r="G52" s="26"/>
      <c r="H52" s="26"/>
      <c r="I52" s="109"/>
      <c r="J52" s="26"/>
      <c r="K52" s="28"/>
    </row>
    <row r="53" spans="2:47" s="1" customFormat="1" ht="16.5" customHeight="1">
      <c r="B53" s="38"/>
      <c r="C53" s="39"/>
      <c r="D53" s="39"/>
      <c r="E53" s="319" t="s">
        <v>356</v>
      </c>
      <c r="F53" s="327"/>
      <c r="G53" s="327"/>
      <c r="H53" s="327"/>
      <c r="I53" s="110"/>
      <c r="J53" s="39"/>
      <c r="K53" s="42"/>
    </row>
    <row r="54" spans="2:47" s="1" customFormat="1" ht="14.45" customHeight="1">
      <c r="B54" s="38"/>
      <c r="C54" s="34" t="s">
        <v>106</v>
      </c>
      <c r="D54" s="39"/>
      <c r="E54" s="39"/>
      <c r="F54" s="39"/>
      <c r="G54" s="39"/>
      <c r="H54" s="39"/>
      <c r="I54" s="110"/>
      <c r="J54" s="39"/>
      <c r="K54" s="42"/>
    </row>
    <row r="55" spans="2:47" s="1" customFormat="1" ht="17.25" customHeight="1">
      <c r="B55" s="38"/>
      <c r="C55" s="39"/>
      <c r="D55" s="39"/>
      <c r="E55" s="328" t="str">
        <f>E13</f>
        <v>18054b - 3. etapa - elektroinstalace</v>
      </c>
      <c r="F55" s="327"/>
      <c r="G55" s="327"/>
      <c r="H55" s="327"/>
      <c r="I55" s="110"/>
      <c r="J55" s="39"/>
      <c r="K55" s="42"/>
    </row>
    <row r="56" spans="2:47" s="1" customFormat="1" ht="6.95" customHeight="1">
      <c r="B56" s="38"/>
      <c r="C56" s="39"/>
      <c r="D56" s="39"/>
      <c r="E56" s="39"/>
      <c r="F56" s="39"/>
      <c r="G56" s="39"/>
      <c r="H56" s="39"/>
      <c r="I56" s="110"/>
      <c r="J56" s="39"/>
      <c r="K56" s="42"/>
    </row>
    <row r="57" spans="2:47" s="1" customFormat="1" ht="18" customHeight="1">
      <c r="B57" s="38"/>
      <c r="C57" s="34" t="s">
        <v>23</v>
      </c>
      <c r="D57" s="39"/>
      <c r="E57" s="39"/>
      <c r="F57" s="32" t="str">
        <f>F16</f>
        <v xml:space="preserve"> </v>
      </c>
      <c r="G57" s="39"/>
      <c r="H57" s="39"/>
      <c r="I57" s="111" t="s">
        <v>25</v>
      </c>
      <c r="J57" s="112" t="str">
        <f>IF(J16="","",J16)</f>
        <v>24. 8. 2018</v>
      </c>
      <c r="K57" s="42"/>
    </row>
    <row r="58" spans="2:47" s="1" customFormat="1" ht="6.95" customHeight="1">
      <c r="B58" s="38"/>
      <c r="C58" s="39"/>
      <c r="D58" s="39"/>
      <c r="E58" s="39"/>
      <c r="F58" s="39"/>
      <c r="G58" s="39"/>
      <c r="H58" s="39"/>
      <c r="I58" s="110"/>
      <c r="J58" s="39"/>
      <c r="K58" s="42"/>
    </row>
    <row r="59" spans="2:47" s="1" customFormat="1">
      <c r="B59" s="38"/>
      <c r="C59" s="34" t="s">
        <v>27</v>
      </c>
      <c r="D59" s="39"/>
      <c r="E59" s="39"/>
      <c r="F59" s="32" t="str">
        <f>E19</f>
        <v>Město Kolín</v>
      </c>
      <c r="G59" s="39"/>
      <c r="H59" s="39"/>
      <c r="I59" s="111" t="s">
        <v>33</v>
      </c>
      <c r="J59" s="306" t="str">
        <f>E25</f>
        <v>AZ PROJECT s.r.o., Plynárenská 830, Kolín IV</v>
      </c>
      <c r="K59" s="42"/>
    </row>
    <row r="60" spans="2:47" s="1" customFormat="1" ht="14.45" customHeight="1">
      <c r="B60" s="38"/>
      <c r="C60" s="34" t="s">
        <v>31</v>
      </c>
      <c r="D60" s="39"/>
      <c r="E60" s="39"/>
      <c r="F60" s="32" t="str">
        <f>IF(E22="","",E22)</f>
        <v/>
      </c>
      <c r="G60" s="39"/>
      <c r="H60" s="39"/>
      <c r="I60" s="110"/>
      <c r="J60" s="329"/>
      <c r="K60" s="42"/>
    </row>
    <row r="61" spans="2:47" s="1" customFormat="1" ht="10.35" customHeight="1">
      <c r="B61" s="38"/>
      <c r="C61" s="39"/>
      <c r="D61" s="39"/>
      <c r="E61" s="39"/>
      <c r="F61" s="39"/>
      <c r="G61" s="39"/>
      <c r="H61" s="39"/>
      <c r="I61" s="110"/>
      <c r="J61" s="39"/>
      <c r="K61" s="42"/>
    </row>
    <row r="62" spans="2:47" s="1" customFormat="1" ht="29.25" customHeight="1">
      <c r="B62" s="38"/>
      <c r="C62" s="134" t="s">
        <v>109</v>
      </c>
      <c r="D62" s="124"/>
      <c r="E62" s="124"/>
      <c r="F62" s="124"/>
      <c r="G62" s="124"/>
      <c r="H62" s="124"/>
      <c r="I62" s="135"/>
      <c r="J62" s="136" t="s">
        <v>110</v>
      </c>
      <c r="K62" s="137"/>
    </row>
    <row r="63" spans="2:47" s="1" customFormat="1" ht="10.35" customHeight="1">
      <c r="B63" s="38"/>
      <c r="C63" s="39"/>
      <c r="D63" s="39"/>
      <c r="E63" s="39"/>
      <c r="F63" s="39"/>
      <c r="G63" s="39"/>
      <c r="H63" s="39"/>
      <c r="I63" s="110"/>
      <c r="J63" s="39"/>
      <c r="K63" s="42"/>
    </row>
    <row r="64" spans="2:47" s="1" customFormat="1" ht="29.25" customHeight="1">
      <c r="B64" s="38"/>
      <c r="C64" s="138" t="s">
        <v>111</v>
      </c>
      <c r="D64" s="39"/>
      <c r="E64" s="39"/>
      <c r="F64" s="39"/>
      <c r="G64" s="39"/>
      <c r="H64" s="39"/>
      <c r="I64" s="110"/>
      <c r="J64" s="120">
        <f>J90</f>
        <v>0</v>
      </c>
      <c r="K64" s="42"/>
      <c r="AU64" s="21" t="s">
        <v>112</v>
      </c>
    </row>
    <row r="65" spans="2:12" s="8" customFormat="1" ht="24.95" customHeight="1">
      <c r="B65" s="139"/>
      <c r="C65" s="140"/>
      <c r="D65" s="141" t="s">
        <v>347</v>
      </c>
      <c r="E65" s="142"/>
      <c r="F65" s="142"/>
      <c r="G65" s="142"/>
      <c r="H65" s="142"/>
      <c r="I65" s="143"/>
      <c r="J65" s="144">
        <f>J91</f>
        <v>0</v>
      </c>
      <c r="K65" s="145"/>
    </row>
    <row r="66" spans="2:12" s="9" customFormat="1" ht="19.899999999999999" customHeight="1">
      <c r="B66" s="146"/>
      <c r="C66" s="147"/>
      <c r="D66" s="148" t="s">
        <v>403</v>
      </c>
      <c r="E66" s="149"/>
      <c r="F66" s="149"/>
      <c r="G66" s="149"/>
      <c r="H66" s="149"/>
      <c r="I66" s="150"/>
      <c r="J66" s="151">
        <f>J92</f>
        <v>0</v>
      </c>
      <c r="K66" s="152"/>
    </row>
    <row r="67" spans="2:12" s="1" customFormat="1" ht="21.75" customHeight="1">
      <c r="B67" s="38"/>
      <c r="C67" s="39"/>
      <c r="D67" s="39"/>
      <c r="E67" s="39"/>
      <c r="F67" s="39"/>
      <c r="G67" s="39"/>
      <c r="H67" s="39"/>
      <c r="I67" s="110"/>
      <c r="J67" s="39"/>
      <c r="K67" s="4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31"/>
      <c r="J68" s="54"/>
      <c r="K68" s="5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32"/>
      <c r="J72" s="57"/>
      <c r="K72" s="57"/>
      <c r="L72" s="38"/>
    </row>
    <row r="73" spans="2:12" s="1" customFormat="1" ht="36.950000000000003" customHeight="1">
      <c r="B73" s="38"/>
      <c r="C73" s="58" t="s">
        <v>126</v>
      </c>
      <c r="I73" s="153"/>
      <c r="L73" s="38"/>
    </row>
    <row r="74" spans="2:12" s="1" customFormat="1" ht="6.95" customHeight="1">
      <c r="B74" s="38"/>
      <c r="I74" s="153"/>
      <c r="L74" s="38"/>
    </row>
    <row r="75" spans="2:12" s="1" customFormat="1" ht="14.45" customHeight="1">
      <c r="B75" s="38"/>
      <c r="C75" s="60" t="s">
        <v>19</v>
      </c>
      <c r="I75" s="153"/>
      <c r="L75" s="38"/>
    </row>
    <row r="76" spans="2:12" s="1" customFormat="1" ht="16.5" customHeight="1">
      <c r="B76" s="38"/>
      <c r="E76" s="330" t="str">
        <f>E7</f>
        <v>Areál pivovaru Kolín - veřejné osvětlení</v>
      </c>
      <c r="F76" s="331"/>
      <c r="G76" s="331"/>
      <c r="H76" s="331"/>
      <c r="I76" s="153"/>
      <c r="L76" s="38"/>
    </row>
    <row r="77" spans="2:12">
      <c r="B77" s="25"/>
      <c r="C77" s="60" t="s">
        <v>102</v>
      </c>
      <c r="L77" s="25"/>
    </row>
    <row r="78" spans="2:12" ht="16.5" customHeight="1">
      <c r="B78" s="25"/>
      <c r="E78" s="330" t="s">
        <v>103</v>
      </c>
      <c r="F78" s="292"/>
      <c r="G78" s="292"/>
      <c r="H78" s="292"/>
      <c r="L78" s="25"/>
    </row>
    <row r="79" spans="2:12">
      <c r="B79" s="25"/>
      <c r="C79" s="60" t="s">
        <v>104</v>
      </c>
      <c r="L79" s="25"/>
    </row>
    <row r="80" spans="2:12" s="1" customFormat="1" ht="16.5" customHeight="1">
      <c r="B80" s="38"/>
      <c r="E80" s="332" t="s">
        <v>356</v>
      </c>
      <c r="F80" s="333"/>
      <c r="G80" s="333"/>
      <c r="H80" s="333"/>
      <c r="I80" s="153"/>
      <c r="L80" s="38"/>
    </row>
    <row r="81" spans="2:65" s="1" customFormat="1" ht="14.45" customHeight="1">
      <c r="B81" s="38"/>
      <c r="C81" s="60" t="s">
        <v>106</v>
      </c>
      <c r="I81" s="153"/>
      <c r="L81" s="38"/>
    </row>
    <row r="82" spans="2:65" s="1" customFormat="1" ht="17.25" customHeight="1">
      <c r="B82" s="38"/>
      <c r="E82" s="321" t="str">
        <f>E13</f>
        <v>18054b - 3. etapa - elektroinstalace</v>
      </c>
      <c r="F82" s="333"/>
      <c r="G82" s="333"/>
      <c r="H82" s="333"/>
      <c r="I82" s="153"/>
      <c r="L82" s="38"/>
    </row>
    <row r="83" spans="2:65" s="1" customFormat="1" ht="6.95" customHeight="1">
      <c r="B83" s="38"/>
      <c r="I83" s="153"/>
      <c r="L83" s="38"/>
    </row>
    <row r="84" spans="2:65" s="1" customFormat="1" ht="18" customHeight="1">
      <c r="B84" s="38"/>
      <c r="C84" s="60" t="s">
        <v>23</v>
      </c>
      <c r="F84" s="154" t="str">
        <f>F16</f>
        <v xml:space="preserve"> </v>
      </c>
      <c r="I84" s="155" t="s">
        <v>25</v>
      </c>
      <c r="J84" s="64" t="str">
        <f>IF(J16="","",J16)</f>
        <v>24. 8. 2018</v>
      </c>
      <c r="L84" s="38"/>
    </row>
    <row r="85" spans="2:65" s="1" customFormat="1" ht="6.95" customHeight="1">
      <c r="B85" s="38"/>
      <c r="I85" s="153"/>
      <c r="L85" s="38"/>
    </row>
    <row r="86" spans="2:65" s="1" customFormat="1">
      <c r="B86" s="38"/>
      <c r="C86" s="60" t="s">
        <v>27</v>
      </c>
      <c r="F86" s="154" t="str">
        <f>E19</f>
        <v>Město Kolín</v>
      </c>
      <c r="I86" s="155" t="s">
        <v>33</v>
      </c>
      <c r="J86" s="154" t="str">
        <f>E25</f>
        <v>AZ PROJECT s.r.o., Plynárenská 830, Kolín IV</v>
      </c>
      <c r="L86" s="38"/>
    </row>
    <row r="87" spans="2:65" s="1" customFormat="1" ht="14.45" customHeight="1">
      <c r="B87" s="38"/>
      <c r="C87" s="60" t="s">
        <v>31</v>
      </c>
      <c r="F87" s="154" t="str">
        <f>IF(E22="","",E22)</f>
        <v/>
      </c>
      <c r="I87" s="153"/>
      <c r="L87" s="38"/>
    </row>
    <row r="88" spans="2:65" s="1" customFormat="1" ht="10.35" customHeight="1">
      <c r="B88" s="38"/>
      <c r="I88" s="153"/>
      <c r="L88" s="38"/>
    </row>
    <row r="89" spans="2:65" s="10" customFormat="1" ht="29.25" customHeight="1">
      <c r="B89" s="156"/>
      <c r="C89" s="157" t="s">
        <v>127</v>
      </c>
      <c r="D89" s="158" t="s">
        <v>56</v>
      </c>
      <c r="E89" s="158" t="s">
        <v>52</v>
      </c>
      <c r="F89" s="158" t="s">
        <v>128</v>
      </c>
      <c r="G89" s="158" t="s">
        <v>129</v>
      </c>
      <c r="H89" s="158" t="s">
        <v>130</v>
      </c>
      <c r="I89" s="159" t="s">
        <v>131</v>
      </c>
      <c r="J89" s="158" t="s">
        <v>110</v>
      </c>
      <c r="K89" s="160" t="s">
        <v>132</v>
      </c>
      <c r="L89" s="156"/>
      <c r="M89" s="70" t="s">
        <v>133</v>
      </c>
      <c r="N89" s="71" t="s">
        <v>41</v>
      </c>
      <c r="O89" s="71" t="s">
        <v>134</v>
      </c>
      <c r="P89" s="71" t="s">
        <v>135</v>
      </c>
      <c r="Q89" s="71" t="s">
        <v>136</v>
      </c>
      <c r="R89" s="71" t="s">
        <v>137</v>
      </c>
      <c r="S89" s="71" t="s">
        <v>138</v>
      </c>
      <c r="T89" s="72" t="s">
        <v>139</v>
      </c>
    </row>
    <row r="90" spans="2:65" s="1" customFormat="1" ht="29.25" customHeight="1">
      <c r="B90" s="38"/>
      <c r="C90" s="74" t="s">
        <v>111</v>
      </c>
      <c r="I90" s="153"/>
      <c r="J90" s="161">
        <f>BK90</f>
        <v>0</v>
      </c>
      <c r="L90" s="38"/>
      <c r="M90" s="73"/>
      <c r="N90" s="65"/>
      <c r="O90" s="65"/>
      <c r="P90" s="162">
        <f>P91</f>
        <v>0</v>
      </c>
      <c r="Q90" s="65"/>
      <c r="R90" s="162">
        <f>R91</f>
        <v>0</v>
      </c>
      <c r="S90" s="65"/>
      <c r="T90" s="163">
        <f>T91</f>
        <v>0</v>
      </c>
      <c r="AT90" s="21" t="s">
        <v>70</v>
      </c>
      <c r="AU90" s="21" t="s">
        <v>112</v>
      </c>
      <c r="BK90" s="164">
        <f>BK91</f>
        <v>0</v>
      </c>
    </row>
    <row r="91" spans="2:65" s="11" customFormat="1" ht="37.35" customHeight="1">
      <c r="B91" s="165"/>
      <c r="D91" s="166" t="s">
        <v>70</v>
      </c>
      <c r="E91" s="167" t="s">
        <v>349</v>
      </c>
      <c r="F91" s="167" t="s">
        <v>350</v>
      </c>
      <c r="I91" s="168"/>
      <c r="J91" s="169">
        <f>BK91</f>
        <v>0</v>
      </c>
      <c r="L91" s="165"/>
      <c r="M91" s="170"/>
      <c r="N91" s="171"/>
      <c r="O91" s="171"/>
      <c r="P91" s="172">
        <f>P92</f>
        <v>0</v>
      </c>
      <c r="Q91" s="171"/>
      <c r="R91" s="172">
        <f>R92</f>
        <v>0</v>
      </c>
      <c r="S91" s="171"/>
      <c r="T91" s="173">
        <f>T92</f>
        <v>0</v>
      </c>
      <c r="AR91" s="166" t="s">
        <v>78</v>
      </c>
      <c r="AT91" s="174" t="s">
        <v>70</v>
      </c>
      <c r="AU91" s="174" t="s">
        <v>71</v>
      </c>
      <c r="AY91" s="166" t="s">
        <v>142</v>
      </c>
      <c r="BK91" s="175">
        <f>BK92</f>
        <v>0</v>
      </c>
    </row>
    <row r="92" spans="2:65" s="11" customFormat="1" ht="19.899999999999999" customHeight="1">
      <c r="B92" s="165"/>
      <c r="D92" s="166" t="s">
        <v>70</v>
      </c>
      <c r="E92" s="176" t="s">
        <v>351</v>
      </c>
      <c r="F92" s="176" t="s">
        <v>404</v>
      </c>
      <c r="I92" s="168"/>
      <c r="J92" s="177">
        <f>BK92</f>
        <v>0</v>
      </c>
      <c r="L92" s="165"/>
      <c r="M92" s="170"/>
      <c r="N92" s="171"/>
      <c r="O92" s="171"/>
      <c r="P92" s="172">
        <f>P93</f>
        <v>0</v>
      </c>
      <c r="Q92" s="171"/>
      <c r="R92" s="172">
        <f>R93</f>
        <v>0</v>
      </c>
      <c r="S92" s="171"/>
      <c r="T92" s="173">
        <f>T93</f>
        <v>0</v>
      </c>
      <c r="AR92" s="166" t="s">
        <v>78</v>
      </c>
      <c r="AT92" s="174" t="s">
        <v>70</v>
      </c>
      <c r="AU92" s="174" t="s">
        <v>76</v>
      </c>
      <c r="AY92" s="166" t="s">
        <v>142</v>
      </c>
      <c r="BK92" s="175">
        <f>BK93</f>
        <v>0</v>
      </c>
    </row>
    <row r="93" spans="2:65" s="1" customFormat="1" ht="16.5" customHeight="1">
      <c r="B93" s="178"/>
      <c r="C93" s="179" t="s">
        <v>76</v>
      </c>
      <c r="D93" s="179" t="s">
        <v>144</v>
      </c>
      <c r="E93" s="180" t="s">
        <v>353</v>
      </c>
      <c r="F93" s="181" t="s">
        <v>354</v>
      </c>
      <c r="G93" s="182" t="s">
        <v>343</v>
      </c>
      <c r="H93" s="183">
        <v>1</v>
      </c>
      <c r="I93" s="184"/>
      <c r="J93" s="185">
        <f>ROUND(I93*H93,2)</f>
        <v>0</v>
      </c>
      <c r="K93" s="181" t="s">
        <v>5</v>
      </c>
      <c r="L93" s="38"/>
      <c r="M93" s="186" t="s">
        <v>5</v>
      </c>
      <c r="N93" s="201" t="s">
        <v>42</v>
      </c>
      <c r="O93" s="20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AR93" s="21" t="s">
        <v>206</v>
      </c>
      <c r="AT93" s="21" t="s">
        <v>144</v>
      </c>
      <c r="AU93" s="21" t="s">
        <v>78</v>
      </c>
      <c r="AY93" s="21" t="s">
        <v>142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21" t="s">
        <v>76</v>
      </c>
      <c r="BK93" s="190">
        <f>ROUND(I93*H93,2)</f>
        <v>0</v>
      </c>
      <c r="BL93" s="21" t="s">
        <v>206</v>
      </c>
      <c r="BM93" s="21" t="s">
        <v>405</v>
      </c>
    </row>
    <row r="94" spans="2:65" s="1" customFormat="1" ht="6.95" customHeight="1">
      <c r="B94" s="53"/>
      <c r="C94" s="54"/>
      <c r="D94" s="54"/>
      <c r="E94" s="54"/>
      <c r="F94" s="54"/>
      <c r="G94" s="54"/>
      <c r="H94" s="54"/>
      <c r="I94" s="131"/>
      <c r="J94" s="54"/>
      <c r="K94" s="54"/>
      <c r="L94" s="38"/>
    </row>
  </sheetData>
  <autoFilter ref="C89:K93"/>
  <mergeCells count="16">
    <mergeCell ref="L2:V2"/>
    <mergeCell ref="E76:H76"/>
    <mergeCell ref="E80:H80"/>
    <mergeCell ref="E78:H78"/>
    <mergeCell ref="E82:H82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5" customWidth="1"/>
    <col min="2" max="2" width="1.6640625" style="205" customWidth="1"/>
    <col min="3" max="4" width="5" style="205" customWidth="1"/>
    <col min="5" max="5" width="11.6640625" style="205" customWidth="1"/>
    <col min="6" max="6" width="9.1640625" style="205" customWidth="1"/>
    <col min="7" max="7" width="5" style="205" customWidth="1"/>
    <col min="8" max="8" width="77.83203125" style="205" customWidth="1"/>
    <col min="9" max="10" width="20" style="205" customWidth="1"/>
    <col min="11" max="11" width="1.6640625" style="205" customWidth="1"/>
  </cols>
  <sheetData>
    <row r="1" spans="2:11" ht="37.5" customHeight="1"/>
    <row r="2" spans="2:1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12" customFormat="1" ht="45" customHeight="1">
      <c r="B3" s="209"/>
      <c r="C3" s="338" t="s">
        <v>406</v>
      </c>
      <c r="D3" s="338"/>
      <c r="E3" s="338"/>
      <c r="F3" s="338"/>
      <c r="G3" s="338"/>
      <c r="H3" s="338"/>
      <c r="I3" s="338"/>
      <c r="J3" s="338"/>
      <c r="K3" s="210"/>
    </row>
    <row r="4" spans="2:11" ht="25.5" customHeight="1">
      <c r="B4" s="211"/>
      <c r="C4" s="342" t="s">
        <v>407</v>
      </c>
      <c r="D4" s="342"/>
      <c r="E4" s="342"/>
      <c r="F4" s="342"/>
      <c r="G4" s="342"/>
      <c r="H4" s="342"/>
      <c r="I4" s="342"/>
      <c r="J4" s="342"/>
      <c r="K4" s="212"/>
    </row>
    <row r="5" spans="2:11" ht="5.25" customHeight="1">
      <c r="B5" s="211"/>
      <c r="C5" s="213"/>
      <c r="D5" s="213"/>
      <c r="E5" s="213"/>
      <c r="F5" s="213"/>
      <c r="G5" s="213"/>
      <c r="H5" s="213"/>
      <c r="I5" s="213"/>
      <c r="J5" s="213"/>
      <c r="K5" s="212"/>
    </row>
    <row r="6" spans="2:11" ht="15" customHeight="1">
      <c r="B6" s="211"/>
      <c r="C6" s="340" t="s">
        <v>408</v>
      </c>
      <c r="D6" s="340"/>
      <c r="E6" s="340"/>
      <c r="F6" s="340"/>
      <c r="G6" s="340"/>
      <c r="H6" s="340"/>
      <c r="I6" s="340"/>
      <c r="J6" s="340"/>
      <c r="K6" s="212"/>
    </row>
    <row r="7" spans="2:11" ht="15" customHeight="1">
      <c r="B7" s="215"/>
      <c r="C7" s="340" t="s">
        <v>409</v>
      </c>
      <c r="D7" s="340"/>
      <c r="E7" s="340"/>
      <c r="F7" s="340"/>
      <c r="G7" s="340"/>
      <c r="H7" s="340"/>
      <c r="I7" s="340"/>
      <c r="J7" s="340"/>
      <c r="K7" s="212"/>
    </row>
    <row r="8" spans="2:11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pans="2:11" ht="15" customHeight="1">
      <c r="B9" s="215"/>
      <c r="C9" s="340" t="s">
        <v>410</v>
      </c>
      <c r="D9" s="340"/>
      <c r="E9" s="340"/>
      <c r="F9" s="340"/>
      <c r="G9" s="340"/>
      <c r="H9" s="340"/>
      <c r="I9" s="340"/>
      <c r="J9" s="340"/>
      <c r="K9" s="212"/>
    </row>
    <row r="10" spans="2:11" ht="15" customHeight="1">
      <c r="B10" s="215"/>
      <c r="C10" s="214"/>
      <c r="D10" s="340" t="s">
        <v>411</v>
      </c>
      <c r="E10" s="340"/>
      <c r="F10" s="340"/>
      <c r="G10" s="340"/>
      <c r="H10" s="340"/>
      <c r="I10" s="340"/>
      <c r="J10" s="340"/>
      <c r="K10" s="212"/>
    </row>
    <row r="11" spans="2:11" ht="15" customHeight="1">
      <c r="B11" s="215"/>
      <c r="C11" s="216"/>
      <c r="D11" s="340" t="s">
        <v>412</v>
      </c>
      <c r="E11" s="340"/>
      <c r="F11" s="340"/>
      <c r="G11" s="340"/>
      <c r="H11" s="340"/>
      <c r="I11" s="340"/>
      <c r="J11" s="340"/>
      <c r="K11" s="212"/>
    </row>
    <row r="12" spans="2:11" ht="12.75" customHeight="1">
      <c r="B12" s="215"/>
      <c r="C12" s="216"/>
      <c r="D12" s="216"/>
      <c r="E12" s="216"/>
      <c r="F12" s="216"/>
      <c r="G12" s="216"/>
      <c r="H12" s="216"/>
      <c r="I12" s="216"/>
      <c r="J12" s="216"/>
      <c r="K12" s="212"/>
    </row>
    <row r="13" spans="2:11" ht="15" customHeight="1">
      <c r="B13" s="215"/>
      <c r="C13" s="216"/>
      <c r="D13" s="340" t="s">
        <v>413</v>
      </c>
      <c r="E13" s="340"/>
      <c r="F13" s="340"/>
      <c r="G13" s="340"/>
      <c r="H13" s="340"/>
      <c r="I13" s="340"/>
      <c r="J13" s="340"/>
      <c r="K13" s="212"/>
    </row>
    <row r="14" spans="2:11" ht="15" customHeight="1">
      <c r="B14" s="215"/>
      <c r="C14" s="216"/>
      <c r="D14" s="340" t="s">
        <v>414</v>
      </c>
      <c r="E14" s="340"/>
      <c r="F14" s="340"/>
      <c r="G14" s="340"/>
      <c r="H14" s="340"/>
      <c r="I14" s="340"/>
      <c r="J14" s="340"/>
      <c r="K14" s="212"/>
    </row>
    <row r="15" spans="2:11" ht="15" customHeight="1">
      <c r="B15" s="215"/>
      <c r="C15" s="216"/>
      <c r="D15" s="340" t="s">
        <v>415</v>
      </c>
      <c r="E15" s="340"/>
      <c r="F15" s="340"/>
      <c r="G15" s="340"/>
      <c r="H15" s="340"/>
      <c r="I15" s="340"/>
      <c r="J15" s="340"/>
      <c r="K15" s="212"/>
    </row>
    <row r="16" spans="2:11" ht="15" customHeight="1">
      <c r="B16" s="215"/>
      <c r="C16" s="216"/>
      <c r="D16" s="216"/>
      <c r="E16" s="217" t="s">
        <v>75</v>
      </c>
      <c r="F16" s="340" t="s">
        <v>416</v>
      </c>
      <c r="G16" s="340"/>
      <c r="H16" s="340"/>
      <c r="I16" s="340"/>
      <c r="J16" s="340"/>
      <c r="K16" s="212"/>
    </row>
    <row r="17" spans="2:11" ht="15" customHeight="1">
      <c r="B17" s="215"/>
      <c r="C17" s="216"/>
      <c r="D17" s="216"/>
      <c r="E17" s="217" t="s">
        <v>417</v>
      </c>
      <c r="F17" s="340" t="s">
        <v>418</v>
      </c>
      <c r="G17" s="340"/>
      <c r="H17" s="340"/>
      <c r="I17" s="340"/>
      <c r="J17" s="340"/>
      <c r="K17" s="212"/>
    </row>
    <row r="18" spans="2:11" ht="15" customHeight="1">
      <c r="B18" s="215"/>
      <c r="C18" s="216"/>
      <c r="D18" s="216"/>
      <c r="E18" s="217" t="s">
        <v>419</v>
      </c>
      <c r="F18" s="340" t="s">
        <v>420</v>
      </c>
      <c r="G18" s="340"/>
      <c r="H18" s="340"/>
      <c r="I18" s="340"/>
      <c r="J18" s="340"/>
      <c r="K18" s="212"/>
    </row>
    <row r="19" spans="2:11" ht="15" customHeight="1">
      <c r="B19" s="215"/>
      <c r="C19" s="216"/>
      <c r="D19" s="216"/>
      <c r="E19" s="217" t="s">
        <v>421</v>
      </c>
      <c r="F19" s="340" t="s">
        <v>422</v>
      </c>
      <c r="G19" s="340"/>
      <c r="H19" s="340"/>
      <c r="I19" s="340"/>
      <c r="J19" s="340"/>
      <c r="K19" s="212"/>
    </row>
    <row r="20" spans="2:11" ht="15" customHeight="1">
      <c r="B20" s="215"/>
      <c r="C20" s="216"/>
      <c r="D20" s="216"/>
      <c r="E20" s="217" t="s">
        <v>423</v>
      </c>
      <c r="F20" s="340" t="s">
        <v>424</v>
      </c>
      <c r="G20" s="340"/>
      <c r="H20" s="340"/>
      <c r="I20" s="340"/>
      <c r="J20" s="340"/>
      <c r="K20" s="212"/>
    </row>
    <row r="21" spans="2:11" ht="15" customHeight="1">
      <c r="B21" s="215"/>
      <c r="C21" s="216"/>
      <c r="D21" s="216"/>
      <c r="E21" s="217" t="s">
        <v>81</v>
      </c>
      <c r="F21" s="340" t="s">
        <v>425</v>
      </c>
      <c r="G21" s="340"/>
      <c r="H21" s="340"/>
      <c r="I21" s="340"/>
      <c r="J21" s="340"/>
      <c r="K21" s="212"/>
    </row>
    <row r="22" spans="2:11" ht="12.75" customHeight="1">
      <c r="B22" s="215"/>
      <c r="C22" s="216"/>
      <c r="D22" s="216"/>
      <c r="E22" s="216"/>
      <c r="F22" s="216"/>
      <c r="G22" s="216"/>
      <c r="H22" s="216"/>
      <c r="I22" s="216"/>
      <c r="J22" s="216"/>
      <c r="K22" s="212"/>
    </row>
    <row r="23" spans="2:11" ht="15" customHeight="1">
      <c r="B23" s="215"/>
      <c r="C23" s="340" t="s">
        <v>426</v>
      </c>
      <c r="D23" s="340"/>
      <c r="E23" s="340"/>
      <c r="F23" s="340"/>
      <c r="G23" s="340"/>
      <c r="H23" s="340"/>
      <c r="I23" s="340"/>
      <c r="J23" s="340"/>
      <c r="K23" s="212"/>
    </row>
    <row r="24" spans="2:11" ht="15" customHeight="1">
      <c r="B24" s="215"/>
      <c r="C24" s="340" t="s">
        <v>427</v>
      </c>
      <c r="D24" s="340"/>
      <c r="E24" s="340"/>
      <c r="F24" s="340"/>
      <c r="G24" s="340"/>
      <c r="H24" s="340"/>
      <c r="I24" s="340"/>
      <c r="J24" s="340"/>
      <c r="K24" s="212"/>
    </row>
    <row r="25" spans="2:11" ht="15" customHeight="1">
      <c r="B25" s="215"/>
      <c r="C25" s="214"/>
      <c r="D25" s="340" t="s">
        <v>428</v>
      </c>
      <c r="E25" s="340"/>
      <c r="F25" s="340"/>
      <c r="G25" s="340"/>
      <c r="H25" s="340"/>
      <c r="I25" s="340"/>
      <c r="J25" s="340"/>
      <c r="K25" s="212"/>
    </row>
    <row r="26" spans="2:11" ht="15" customHeight="1">
      <c r="B26" s="215"/>
      <c r="C26" s="216"/>
      <c r="D26" s="340" t="s">
        <v>429</v>
      </c>
      <c r="E26" s="340"/>
      <c r="F26" s="340"/>
      <c r="G26" s="340"/>
      <c r="H26" s="340"/>
      <c r="I26" s="340"/>
      <c r="J26" s="340"/>
      <c r="K26" s="212"/>
    </row>
    <row r="27" spans="2:11" ht="12.75" customHeight="1">
      <c r="B27" s="215"/>
      <c r="C27" s="216"/>
      <c r="D27" s="216"/>
      <c r="E27" s="216"/>
      <c r="F27" s="216"/>
      <c r="G27" s="216"/>
      <c r="H27" s="216"/>
      <c r="I27" s="216"/>
      <c r="J27" s="216"/>
      <c r="K27" s="212"/>
    </row>
    <row r="28" spans="2:11" ht="15" customHeight="1">
      <c r="B28" s="215"/>
      <c r="C28" s="216"/>
      <c r="D28" s="340" t="s">
        <v>430</v>
      </c>
      <c r="E28" s="340"/>
      <c r="F28" s="340"/>
      <c r="G28" s="340"/>
      <c r="H28" s="340"/>
      <c r="I28" s="340"/>
      <c r="J28" s="340"/>
      <c r="K28" s="212"/>
    </row>
    <row r="29" spans="2:11" ht="15" customHeight="1">
      <c r="B29" s="215"/>
      <c r="C29" s="216"/>
      <c r="D29" s="340" t="s">
        <v>431</v>
      </c>
      <c r="E29" s="340"/>
      <c r="F29" s="340"/>
      <c r="G29" s="340"/>
      <c r="H29" s="340"/>
      <c r="I29" s="340"/>
      <c r="J29" s="340"/>
      <c r="K29" s="212"/>
    </row>
    <row r="30" spans="2:11" ht="12.75" customHeight="1">
      <c r="B30" s="215"/>
      <c r="C30" s="216"/>
      <c r="D30" s="216"/>
      <c r="E30" s="216"/>
      <c r="F30" s="216"/>
      <c r="G30" s="216"/>
      <c r="H30" s="216"/>
      <c r="I30" s="216"/>
      <c r="J30" s="216"/>
      <c r="K30" s="212"/>
    </row>
    <row r="31" spans="2:11" ht="15" customHeight="1">
      <c r="B31" s="215"/>
      <c r="C31" s="216"/>
      <c r="D31" s="340" t="s">
        <v>432</v>
      </c>
      <c r="E31" s="340"/>
      <c r="F31" s="340"/>
      <c r="G31" s="340"/>
      <c r="H31" s="340"/>
      <c r="I31" s="340"/>
      <c r="J31" s="340"/>
      <c r="K31" s="212"/>
    </row>
    <row r="32" spans="2:11" ht="15" customHeight="1">
      <c r="B32" s="215"/>
      <c r="C32" s="216"/>
      <c r="D32" s="340" t="s">
        <v>433</v>
      </c>
      <c r="E32" s="340"/>
      <c r="F32" s="340"/>
      <c r="G32" s="340"/>
      <c r="H32" s="340"/>
      <c r="I32" s="340"/>
      <c r="J32" s="340"/>
      <c r="K32" s="212"/>
    </row>
    <row r="33" spans="2:11" ht="15" customHeight="1">
      <c r="B33" s="215"/>
      <c r="C33" s="216"/>
      <c r="D33" s="340" t="s">
        <v>434</v>
      </c>
      <c r="E33" s="340"/>
      <c r="F33" s="340"/>
      <c r="G33" s="340"/>
      <c r="H33" s="340"/>
      <c r="I33" s="340"/>
      <c r="J33" s="340"/>
      <c r="K33" s="212"/>
    </row>
    <row r="34" spans="2:11" ht="15" customHeight="1">
      <c r="B34" s="215"/>
      <c r="C34" s="216"/>
      <c r="D34" s="214"/>
      <c r="E34" s="218" t="s">
        <v>127</v>
      </c>
      <c r="F34" s="214"/>
      <c r="G34" s="340" t="s">
        <v>435</v>
      </c>
      <c r="H34" s="340"/>
      <c r="I34" s="340"/>
      <c r="J34" s="340"/>
      <c r="K34" s="212"/>
    </row>
    <row r="35" spans="2:11" ht="30.75" customHeight="1">
      <c r="B35" s="215"/>
      <c r="C35" s="216"/>
      <c r="D35" s="214"/>
      <c r="E35" s="218" t="s">
        <v>436</v>
      </c>
      <c r="F35" s="214"/>
      <c r="G35" s="340" t="s">
        <v>437</v>
      </c>
      <c r="H35" s="340"/>
      <c r="I35" s="340"/>
      <c r="J35" s="340"/>
      <c r="K35" s="212"/>
    </row>
    <row r="36" spans="2:11" ht="15" customHeight="1">
      <c r="B36" s="215"/>
      <c r="C36" s="216"/>
      <c r="D36" s="214"/>
      <c r="E36" s="218" t="s">
        <v>52</v>
      </c>
      <c r="F36" s="214"/>
      <c r="G36" s="340" t="s">
        <v>438</v>
      </c>
      <c r="H36" s="340"/>
      <c r="I36" s="340"/>
      <c r="J36" s="340"/>
      <c r="K36" s="212"/>
    </row>
    <row r="37" spans="2:11" ht="15" customHeight="1">
      <c r="B37" s="215"/>
      <c r="C37" s="216"/>
      <c r="D37" s="214"/>
      <c r="E37" s="218" t="s">
        <v>128</v>
      </c>
      <c r="F37" s="214"/>
      <c r="G37" s="340" t="s">
        <v>439</v>
      </c>
      <c r="H37" s="340"/>
      <c r="I37" s="340"/>
      <c r="J37" s="340"/>
      <c r="K37" s="212"/>
    </row>
    <row r="38" spans="2:11" ht="15" customHeight="1">
      <c r="B38" s="215"/>
      <c r="C38" s="216"/>
      <c r="D38" s="214"/>
      <c r="E38" s="218" t="s">
        <v>129</v>
      </c>
      <c r="F38" s="214"/>
      <c r="G38" s="340" t="s">
        <v>440</v>
      </c>
      <c r="H38" s="340"/>
      <c r="I38" s="340"/>
      <c r="J38" s="340"/>
      <c r="K38" s="212"/>
    </row>
    <row r="39" spans="2:11" ht="15" customHeight="1">
      <c r="B39" s="215"/>
      <c r="C39" s="216"/>
      <c r="D39" s="214"/>
      <c r="E39" s="218" t="s">
        <v>130</v>
      </c>
      <c r="F39" s="214"/>
      <c r="G39" s="340" t="s">
        <v>441</v>
      </c>
      <c r="H39" s="340"/>
      <c r="I39" s="340"/>
      <c r="J39" s="340"/>
      <c r="K39" s="212"/>
    </row>
    <row r="40" spans="2:11" ht="15" customHeight="1">
      <c r="B40" s="215"/>
      <c r="C40" s="216"/>
      <c r="D40" s="214"/>
      <c r="E40" s="218" t="s">
        <v>442</v>
      </c>
      <c r="F40" s="214"/>
      <c r="G40" s="340" t="s">
        <v>443</v>
      </c>
      <c r="H40" s="340"/>
      <c r="I40" s="340"/>
      <c r="J40" s="340"/>
      <c r="K40" s="212"/>
    </row>
    <row r="41" spans="2:11" ht="15" customHeight="1">
      <c r="B41" s="215"/>
      <c r="C41" s="216"/>
      <c r="D41" s="214"/>
      <c r="E41" s="218"/>
      <c r="F41" s="214"/>
      <c r="G41" s="340" t="s">
        <v>444</v>
      </c>
      <c r="H41" s="340"/>
      <c r="I41" s="340"/>
      <c r="J41" s="340"/>
      <c r="K41" s="212"/>
    </row>
    <row r="42" spans="2:11" ht="15" customHeight="1">
      <c r="B42" s="215"/>
      <c r="C42" s="216"/>
      <c r="D42" s="214"/>
      <c r="E42" s="218" t="s">
        <v>445</v>
      </c>
      <c r="F42" s="214"/>
      <c r="G42" s="340" t="s">
        <v>446</v>
      </c>
      <c r="H42" s="340"/>
      <c r="I42" s="340"/>
      <c r="J42" s="340"/>
      <c r="K42" s="212"/>
    </row>
    <row r="43" spans="2:11" ht="15" customHeight="1">
      <c r="B43" s="215"/>
      <c r="C43" s="216"/>
      <c r="D43" s="214"/>
      <c r="E43" s="218" t="s">
        <v>132</v>
      </c>
      <c r="F43" s="214"/>
      <c r="G43" s="340" t="s">
        <v>447</v>
      </c>
      <c r="H43" s="340"/>
      <c r="I43" s="340"/>
      <c r="J43" s="340"/>
      <c r="K43" s="212"/>
    </row>
    <row r="44" spans="2:11" ht="12.75" customHeight="1">
      <c r="B44" s="215"/>
      <c r="C44" s="216"/>
      <c r="D44" s="214"/>
      <c r="E44" s="214"/>
      <c r="F44" s="214"/>
      <c r="G44" s="214"/>
      <c r="H44" s="214"/>
      <c r="I44" s="214"/>
      <c r="J44" s="214"/>
      <c r="K44" s="212"/>
    </row>
    <row r="45" spans="2:11" ht="15" customHeight="1">
      <c r="B45" s="215"/>
      <c r="C45" s="216"/>
      <c r="D45" s="340" t="s">
        <v>448</v>
      </c>
      <c r="E45" s="340"/>
      <c r="F45" s="340"/>
      <c r="G45" s="340"/>
      <c r="H45" s="340"/>
      <c r="I45" s="340"/>
      <c r="J45" s="340"/>
      <c r="K45" s="212"/>
    </row>
    <row r="46" spans="2:11" ht="15" customHeight="1">
      <c r="B46" s="215"/>
      <c r="C46" s="216"/>
      <c r="D46" s="216"/>
      <c r="E46" s="340" t="s">
        <v>449</v>
      </c>
      <c r="F46" s="340"/>
      <c r="G46" s="340"/>
      <c r="H46" s="340"/>
      <c r="I46" s="340"/>
      <c r="J46" s="340"/>
      <c r="K46" s="212"/>
    </row>
    <row r="47" spans="2:11" ht="15" customHeight="1">
      <c r="B47" s="215"/>
      <c r="C47" s="216"/>
      <c r="D47" s="216"/>
      <c r="E47" s="340" t="s">
        <v>450</v>
      </c>
      <c r="F47" s="340"/>
      <c r="G47" s="340"/>
      <c r="H47" s="340"/>
      <c r="I47" s="340"/>
      <c r="J47" s="340"/>
      <c r="K47" s="212"/>
    </row>
    <row r="48" spans="2:11" ht="15" customHeight="1">
      <c r="B48" s="215"/>
      <c r="C48" s="216"/>
      <c r="D48" s="216"/>
      <c r="E48" s="340" t="s">
        <v>451</v>
      </c>
      <c r="F48" s="340"/>
      <c r="G48" s="340"/>
      <c r="H48" s="340"/>
      <c r="I48" s="340"/>
      <c r="J48" s="340"/>
      <c r="K48" s="212"/>
    </row>
    <row r="49" spans="2:11" ht="15" customHeight="1">
      <c r="B49" s="215"/>
      <c r="C49" s="216"/>
      <c r="D49" s="340" t="s">
        <v>452</v>
      </c>
      <c r="E49" s="340"/>
      <c r="F49" s="340"/>
      <c r="G49" s="340"/>
      <c r="H49" s="340"/>
      <c r="I49" s="340"/>
      <c r="J49" s="340"/>
      <c r="K49" s="212"/>
    </row>
    <row r="50" spans="2:11" ht="25.5" customHeight="1">
      <c r="B50" s="211"/>
      <c r="C50" s="342" t="s">
        <v>453</v>
      </c>
      <c r="D50" s="342"/>
      <c r="E50" s="342"/>
      <c r="F50" s="342"/>
      <c r="G50" s="342"/>
      <c r="H50" s="342"/>
      <c r="I50" s="342"/>
      <c r="J50" s="342"/>
      <c r="K50" s="212"/>
    </row>
    <row r="51" spans="2:11" ht="5.25" customHeight="1">
      <c r="B51" s="211"/>
      <c r="C51" s="213"/>
      <c r="D51" s="213"/>
      <c r="E51" s="213"/>
      <c r="F51" s="213"/>
      <c r="G51" s="213"/>
      <c r="H51" s="213"/>
      <c r="I51" s="213"/>
      <c r="J51" s="213"/>
      <c r="K51" s="212"/>
    </row>
    <row r="52" spans="2:11" ht="15" customHeight="1">
      <c r="B52" s="211"/>
      <c r="C52" s="340" t="s">
        <v>454</v>
      </c>
      <c r="D52" s="340"/>
      <c r="E52" s="340"/>
      <c r="F52" s="340"/>
      <c r="G52" s="340"/>
      <c r="H52" s="340"/>
      <c r="I52" s="340"/>
      <c r="J52" s="340"/>
      <c r="K52" s="212"/>
    </row>
    <row r="53" spans="2:11" ht="15" customHeight="1">
      <c r="B53" s="211"/>
      <c r="C53" s="340" t="s">
        <v>455</v>
      </c>
      <c r="D53" s="340"/>
      <c r="E53" s="340"/>
      <c r="F53" s="340"/>
      <c r="G53" s="340"/>
      <c r="H53" s="340"/>
      <c r="I53" s="340"/>
      <c r="J53" s="340"/>
      <c r="K53" s="212"/>
    </row>
    <row r="54" spans="2:11" ht="12.75" customHeight="1">
      <c r="B54" s="211"/>
      <c r="C54" s="214"/>
      <c r="D54" s="214"/>
      <c r="E54" s="214"/>
      <c r="F54" s="214"/>
      <c r="G54" s="214"/>
      <c r="H54" s="214"/>
      <c r="I54" s="214"/>
      <c r="J54" s="214"/>
      <c r="K54" s="212"/>
    </row>
    <row r="55" spans="2:11" ht="15" customHeight="1">
      <c r="B55" s="211"/>
      <c r="C55" s="340" t="s">
        <v>456</v>
      </c>
      <c r="D55" s="340"/>
      <c r="E55" s="340"/>
      <c r="F55" s="340"/>
      <c r="G55" s="340"/>
      <c r="H55" s="340"/>
      <c r="I55" s="340"/>
      <c r="J55" s="340"/>
      <c r="K55" s="212"/>
    </row>
    <row r="56" spans="2:11" ht="15" customHeight="1">
      <c r="B56" s="211"/>
      <c r="C56" s="216"/>
      <c r="D56" s="340" t="s">
        <v>457</v>
      </c>
      <c r="E56" s="340"/>
      <c r="F56" s="340"/>
      <c r="G56" s="340"/>
      <c r="H56" s="340"/>
      <c r="I56" s="340"/>
      <c r="J56" s="340"/>
      <c r="K56" s="212"/>
    </row>
    <row r="57" spans="2:11" ht="15" customHeight="1">
      <c r="B57" s="211"/>
      <c r="C57" s="216"/>
      <c r="D57" s="340" t="s">
        <v>458</v>
      </c>
      <c r="E57" s="340"/>
      <c r="F57" s="340"/>
      <c r="G57" s="340"/>
      <c r="H57" s="340"/>
      <c r="I57" s="340"/>
      <c r="J57" s="340"/>
      <c r="K57" s="212"/>
    </row>
    <row r="58" spans="2:11" ht="15" customHeight="1">
      <c r="B58" s="211"/>
      <c r="C58" s="216"/>
      <c r="D58" s="340" t="s">
        <v>459</v>
      </c>
      <c r="E58" s="340"/>
      <c r="F58" s="340"/>
      <c r="G58" s="340"/>
      <c r="H58" s="340"/>
      <c r="I58" s="340"/>
      <c r="J58" s="340"/>
      <c r="K58" s="212"/>
    </row>
    <row r="59" spans="2:11" ht="15" customHeight="1">
      <c r="B59" s="211"/>
      <c r="C59" s="216"/>
      <c r="D59" s="340" t="s">
        <v>460</v>
      </c>
      <c r="E59" s="340"/>
      <c r="F59" s="340"/>
      <c r="G59" s="340"/>
      <c r="H59" s="340"/>
      <c r="I59" s="340"/>
      <c r="J59" s="340"/>
      <c r="K59" s="212"/>
    </row>
    <row r="60" spans="2:11" ht="15" customHeight="1">
      <c r="B60" s="211"/>
      <c r="C60" s="216"/>
      <c r="D60" s="341" t="s">
        <v>461</v>
      </c>
      <c r="E60" s="341"/>
      <c r="F60" s="341"/>
      <c r="G60" s="341"/>
      <c r="H60" s="341"/>
      <c r="I60" s="341"/>
      <c r="J60" s="341"/>
      <c r="K60" s="212"/>
    </row>
    <row r="61" spans="2:11" ht="15" customHeight="1">
      <c r="B61" s="211"/>
      <c r="C61" s="216"/>
      <c r="D61" s="340" t="s">
        <v>462</v>
      </c>
      <c r="E61" s="340"/>
      <c r="F61" s="340"/>
      <c r="G61" s="340"/>
      <c r="H61" s="340"/>
      <c r="I61" s="340"/>
      <c r="J61" s="340"/>
      <c r="K61" s="212"/>
    </row>
    <row r="62" spans="2:11" ht="12.75" customHeight="1">
      <c r="B62" s="211"/>
      <c r="C62" s="216"/>
      <c r="D62" s="216"/>
      <c r="E62" s="219"/>
      <c r="F62" s="216"/>
      <c r="G62" s="216"/>
      <c r="H62" s="216"/>
      <c r="I62" s="216"/>
      <c r="J62" s="216"/>
      <c r="K62" s="212"/>
    </row>
    <row r="63" spans="2:11" ht="15" customHeight="1">
      <c r="B63" s="211"/>
      <c r="C63" s="216"/>
      <c r="D63" s="340" t="s">
        <v>463</v>
      </c>
      <c r="E63" s="340"/>
      <c r="F63" s="340"/>
      <c r="G63" s="340"/>
      <c r="H63" s="340"/>
      <c r="I63" s="340"/>
      <c r="J63" s="340"/>
      <c r="K63" s="212"/>
    </row>
    <row r="64" spans="2:11" ht="15" customHeight="1">
      <c r="B64" s="211"/>
      <c r="C64" s="216"/>
      <c r="D64" s="341" t="s">
        <v>464</v>
      </c>
      <c r="E64" s="341"/>
      <c r="F64" s="341"/>
      <c r="G64" s="341"/>
      <c r="H64" s="341"/>
      <c r="I64" s="341"/>
      <c r="J64" s="341"/>
      <c r="K64" s="212"/>
    </row>
    <row r="65" spans="2:11" ht="15" customHeight="1">
      <c r="B65" s="211"/>
      <c r="C65" s="216"/>
      <c r="D65" s="340" t="s">
        <v>465</v>
      </c>
      <c r="E65" s="340"/>
      <c r="F65" s="340"/>
      <c r="G65" s="340"/>
      <c r="H65" s="340"/>
      <c r="I65" s="340"/>
      <c r="J65" s="340"/>
      <c r="K65" s="212"/>
    </row>
    <row r="66" spans="2:11" ht="15" customHeight="1">
      <c r="B66" s="211"/>
      <c r="C66" s="216"/>
      <c r="D66" s="340" t="s">
        <v>466</v>
      </c>
      <c r="E66" s="340"/>
      <c r="F66" s="340"/>
      <c r="G66" s="340"/>
      <c r="H66" s="340"/>
      <c r="I66" s="340"/>
      <c r="J66" s="340"/>
      <c r="K66" s="212"/>
    </row>
    <row r="67" spans="2:11" ht="15" customHeight="1">
      <c r="B67" s="211"/>
      <c r="C67" s="216"/>
      <c r="D67" s="340" t="s">
        <v>467</v>
      </c>
      <c r="E67" s="340"/>
      <c r="F67" s="340"/>
      <c r="G67" s="340"/>
      <c r="H67" s="340"/>
      <c r="I67" s="340"/>
      <c r="J67" s="340"/>
      <c r="K67" s="212"/>
    </row>
    <row r="68" spans="2:11" ht="15" customHeight="1">
      <c r="B68" s="211"/>
      <c r="C68" s="216"/>
      <c r="D68" s="340" t="s">
        <v>468</v>
      </c>
      <c r="E68" s="340"/>
      <c r="F68" s="340"/>
      <c r="G68" s="340"/>
      <c r="H68" s="340"/>
      <c r="I68" s="340"/>
      <c r="J68" s="340"/>
      <c r="K68" s="212"/>
    </row>
    <row r="69" spans="2:11" ht="12.75" customHeight="1">
      <c r="B69" s="220"/>
      <c r="C69" s="221"/>
      <c r="D69" s="221"/>
      <c r="E69" s="221"/>
      <c r="F69" s="221"/>
      <c r="G69" s="221"/>
      <c r="H69" s="221"/>
      <c r="I69" s="221"/>
      <c r="J69" s="221"/>
      <c r="K69" s="222"/>
    </row>
    <row r="70" spans="2:11" ht="18.75" customHeight="1">
      <c r="B70" s="223"/>
      <c r="C70" s="223"/>
      <c r="D70" s="223"/>
      <c r="E70" s="223"/>
      <c r="F70" s="223"/>
      <c r="G70" s="223"/>
      <c r="H70" s="223"/>
      <c r="I70" s="223"/>
      <c r="J70" s="223"/>
      <c r="K70" s="224"/>
    </row>
    <row r="71" spans="2:11" ht="18.75" customHeight="1">
      <c r="B71" s="224"/>
      <c r="C71" s="224"/>
      <c r="D71" s="224"/>
      <c r="E71" s="224"/>
      <c r="F71" s="224"/>
      <c r="G71" s="224"/>
      <c r="H71" s="224"/>
      <c r="I71" s="224"/>
      <c r="J71" s="224"/>
      <c r="K71" s="224"/>
    </row>
    <row r="72" spans="2:11" ht="7.5" customHeight="1">
      <c r="B72" s="225"/>
      <c r="C72" s="226"/>
      <c r="D72" s="226"/>
      <c r="E72" s="226"/>
      <c r="F72" s="226"/>
      <c r="G72" s="226"/>
      <c r="H72" s="226"/>
      <c r="I72" s="226"/>
      <c r="J72" s="226"/>
      <c r="K72" s="227"/>
    </row>
    <row r="73" spans="2:11" ht="45" customHeight="1">
      <c r="B73" s="228"/>
      <c r="C73" s="339" t="s">
        <v>100</v>
      </c>
      <c r="D73" s="339"/>
      <c r="E73" s="339"/>
      <c r="F73" s="339"/>
      <c r="G73" s="339"/>
      <c r="H73" s="339"/>
      <c r="I73" s="339"/>
      <c r="J73" s="339"/>
      <c r="K73" s="229"/>
    </row>
    <row r="74" spans="2:11" ht="17.25" customHeight="1">
      <c r="B74" s="228"/>
      <c r="C74" s="230" t="s">
        <v>469</v>
      </c>
      <c r="D74" s="230"/>
      <c r="E74" s="230"/>
      <c r="F74" s="230" t="s">
        <v>470</v>
      </c>
      <c r="G74" s="231"/>
      <c r="H74" s="230" t="s">
        <v>128</v>
      </c>
      <c r="I74" s="230" t="s">
        <v>56</v>
      </c>
      <c r="J74" s="230" t="s">
        <v>471</v>
      </c>
      <c r="K74" s="229"/>
    </row>
    <row r="75" spans="2:11" ht="17.25" customHeight="1">
      <c r="B75" s="228"/>
      <c r="C75" s="232" t="s">
        <v>472</v>
      </c>
      <c r="D75" s="232"/>
      <c r="E75" s="232"/>
      <c r="F75" s="233" t="s">
        <v>473</v>
      </c>
      <c r="G75" s="234"/>
      <c r="H75" s="232"/>
      <c r="I75" s="232"/>
      <c r="J75" s="232" t="s">
        <v>474</v>
      </c>
      <c r="K75" s="229"/>
    </row>
    <row r="76" spans="2:11" ht="5.25" customHeight="1">
      <c r="B76" s="228"/>
      <c r="C76" s="235"/>
      <c r="D76" s="235"/>
      <c r="E76" s="235"/>
      <c r="F76" s="235"/>
      <c r="G76" s="236"/>
      <c r="H76" s="235"/>
      <c r="I76" s="235"/>
      <c r="J76" s="235"/>
      <c r="K76" s="229"/>
    </row>
    <row r="77" spans="2:11" ht="15" customHeight="1">
      <c r="B77" s="228"/>
      <c r="C77" s="218" t="s">
        <v>52</v>
      </c>
      <c r="D77" s="235"/>
      <c r="E77" s="235"/>
      <c r="F77" s="237" t="s">
        <v>475</v>
      </c>
      <c r="G77" s="236"/>
      <c r="H77" s="218" t="s">
        <v>476</v>
      </c>
      <c r="I77" s="218" t="s">
        <v>477</v>
      </c>
      <c r="J77" s="218">
        <v>20</v>
      </c>
      <c r="K77" s="229"/>
    </row>
    <row r="78" spans="2:11" ht="15" customHeight="1">
      <c r="B78" s="228"/>
      <c r="C78" s="218" t="s">
        <v>478</v>
      </c>
      <c r="D78" s="218"/>
      <c r="E78" s="218"/>
      <c r="F78" s="237" t="s">
        <v>475</v>
      </c>
      <c r="G78" s="236"/>
      <c r="H78" s="218" t="s">
        <v>479</v>
      </c>
      <c r="I78" s="218" t="s">
        <v>477</v>
      </c>
      <c r="J78" s="218">
        <v>120</v>
      </c>
      <c r="K78" s="229"/>
    </row>
    <row r="79" spans="2:11" ht="15" customHeight="1">
      <c r="B79" s="238"/>
      <c r="C79" s="218" t="s">
        <v>480</v>
      </c>
      <c r="D79" s="218"/>
      <c r="E79" s="218"/>
      <c r="F79" s="237" t="s">
        <v>481</v>
      </c>
      <c r="G79" s="236"/>
      <c r="H79" s="218" t="s">
        <v>482</v>
      </c>
      <c r="I79" s="218" t="s">
        <v>477</v>
      </c>
      <c r="J79" s="218">
        <v>50</v>
      </c>
      <c r="K79" s="229"/>
    </row>
    <row r="80" spans="2:11" ht="15" customHeight="1">
      <c r="B80" s="238"/>
      <c r="C80" s="218" t="s">
        <v>483</v>
      </c>
      <c r="D80" s="218"/>
      <c r="E80" s="218"/>
      <c r="F80" s="237" t="s">
        <v>475</v>
      </c>
      <c r="G80" s="236"/>
      <c r="H80" s="218" t="s">
        <v>484</v>
      </c>
      <c r="I80" s="218" t="s">
        <v>485</v>
      </c>
      <c r="J80" s="218"/>
      <c r="K80" s="229"/>
    </row>
    <row r="81" spans="2:11" ht="15" customHeight="1">
      <c r="B81" s="238"/>
      <c r="C81" s="239" t="s">
        <v>486</v>
      </c>
      <c r="D81" s="239"/>
      <c r="E81" s="239"/>
      <c r="F81" s="240" t="s">
        <v>481</v>
      </c>
      <c r="G81" s="239"/>
      <c r="H81" s="239" t="s">
        <v>487</v>
      </c>
      <c r="I81" s="239" t="s">
        <v>477</v>
      </c>
      <c r="J81" s="239">
        <v>15</v>
      </c>
      <c r="K81" s="229"/>
    </row>
    <row r="82" spans="2:11" ht="15" customHeight="1">
      <c r="B82" s="238"/>
      <c r="C82" s="239" t="s">
        <v>488</v>
      </c>
      <c r="D82" s="239"/>
      <c r="E82" s="239"/>
      <c r="F82" s="240" t="s">
        <v>481</v>
      </c>
      <c r="G82" s="239"/>
      <c r="H82" s="239" t="s">
        <v>489</v>
      </c>
      <c r="I82" s="239" t="s">
        <v>477</v>
      </c>
      <c r="J82" s="239">
        <v>15</v>
      </c>
      <c r="K82" s="229"/>
    </row>
    <row r="83" spans="2:11" ht="15" customHeight="1">
      <c r="B83" s="238"/>
      <c r="C83" s="239" t="s">
        <v>490</v>
      </c>
      <c r="D83" s="239"/>
      <c r="E83" s="239"/>
      <c r="F83" s="240" t="s">
        <v>481</v>
      </c>
      <c r="G83" s="239"/>
      <c r="H83" s="239" t="s">
        <v>491</v>
      </c>
      <c r="I83" s="239" t="s">
        <v>477</v>
      </c>
      <c r="J83" s="239">
        <v>20</v>
      </c>
      <c r="K83" s="229"/>
    </row>
    <row r="84" spans="2:11" ht="15" customHeight="1">
      <c r="B84" s="238"/>
      <c r="C84" s="239" t="s">
        <v>492</v>
      </c>
      <c r="D84" s="239"/>
      <c r="E84" s="239"/>
      <c r="F84" s="240" t="s">
        <v>481</v>
      </c>
      <c r="G84" s="239"/>
      <c r="H84" s="239" t="s">
        <v>493</v>
      </c>
      <c r="I84" s="239" t="s">
        <v>477</v>
      </c>
      <c r="J84" s="239">
        <v>20</v>
      </c>
      <c r="K84" s="229"/>
    </row>
    <row r="85" spans="2:11" ht="15" customHeight="1">
      <c r="B85" s="238"/>
      <c r="C85" s="218" t="s">
        <v>494</v>
      </c>
      <c r="D85" s="218"/>
      <c r="E85" s="218"/>
      <c r="F85" s="237" t="s">
        <v>481</v>
      </c>
      <c r="G85" s="236"/>
      <c r="H85" s="218" t="s">
        <v>495</v>
      </c>
      <c r="I85" s="218" t="s">
        <v>477</v>
      </c>
      <c r="J85" s="218">
        <v>50</v>
      </c>
      <c r="K85" s="229"/>
    </row>
    <row r="86" spans="2:11" ht="15" customHeight="1">
      <c r="B86" s="238"/>
      <c r="C86" s="218" t="s">
        <v>496</v>
      </c>
      <c r="D86" s="218"/>
      <c r="E86" s="218"/>
      <c r="F86" s="237" t="s">
        <v>481</v>
      </c>
      <c r="G86" s="236"/>
      <c r="H86" s="218" t="s">
        <v>497</v>
      </c>
      <c r="I86" s="218" t="s">
        <v>477</v>
      </c>
      <c r="J86" s="218">
        <v>20</v>
      </c>
      <c r="K86" s="229"/>
    </row>
    <row r="87" spans="2:11" ht="15" customHeight="1">
      <c r="B87" s="238"/>
      <c r="C87" s="218" t="s">
        <v>498</v>
      </c>
      <c r="D87" s="218"/>
      <c r="E87" s="218"/>
      <c r="F87" s="237" t="s">
        <v>481</v>
      </c>
      <c r="G87" s="236"/>
      <c r="H87" s="218" t="s">
        <v>499</v>
      </c>
      <c r="I87" s="218" t="s">
        <v>477</v>
      </c>
      <c r="J87" s="218">
        <v>20</v>
      </c>
      <c r="K87" s="229"/>
    </row>
    <row r="88" spans="2:11" ht="15" customHeight="1">
      <c r="B88" s="238"/>
      <c r="C88" s="218" t="s">
        <v>500</v>
      </c>
      <c r="D88" s="218"/>
      <c r="E88" s="218"/>
      <c r="F88" s="237" t="s">
        <v>481</v>
      </c>
      <c r="G88" s="236"/>
      <c r="H88" s="218" t="s">
        <v>501</v>
      </c>
      <c r="I88" s="218" t="s">
        <v>477</v>
      </c>
      <c r="J88" s="218">
        <v>50</v>
      </c>
      <c r="K88" s="229"/>
    </row>
    <row r="89" spans="2:11" ht="15" customHeight="1">
      <c r="B89" s="238"/>
      <c r="C89" s="218" t="s">
        <v>502</v>
      </c>
      <c r="D89" s="218"/>
      <c r="E89" s="218"/>
      <c r="F89" s="237" t="s">
        <v>481</v>
      </c>
      <c r="G89" s="236"/>
      <c r="H89" s="218" t="s">
        <v>502</v>
      </c>
      <c r="I89" s="218" t="s">
        <v>477</v>
      </c>
      <c r="J89" s="218">
        <v>50</v>
      </c>
      <c r="K89" s="229"/>
    </row>
    <row r="90" spans="2:11" ht="15" customHeight="1">
      <c r="B90" s="238"/>
      <c r="C90" s="218" t="s">
        <v>133</v>
      </c>
      <c r="D90" s="218"/>
      <c r="E90" s="218"/>
      <c r="F90" s="237" t="s">
        <v>481</v>
      </c>
      <c r="G90" s="236"/>
      <c r="H90" s="218" t="s">
        <v>503</v>
      </c>
      <c r="I90" s="218" t="s">
        <v>477</v>
      </c>
      <c r="J90" s="218">
        <v>255</v>
      </c>
      <c r="K90" s="229"/>
    </row>
    <row r="91" spans="2:11" ht="15" customHeight="1">
      <c r="B91" s="238"/>
      <c r="C91" s="218" t="s">
        <v>504</v>
      </c>
      <c r="D91" s="218"/>
      <c r="E91" s="218"/>
      <c r="F91" s="237" t="s">
        <v>475</v>
      </c>
      <c r="G91" s="236"/>
      <c r="H91" s="218" t="s">
        <v>505</v>
      </c>
      <c r="I91" s="218" t="s">
        <v>506</v>
      </c>
      <c r="J91" s="218"/>
      <c r="K91" s="229"/>
    </row>
    <row r="92" spans="2:11" ht="15" customHeight="1">
      <c r="B92" s="238"/>
      <c r="C92" s="218" t="s">
        <v>507</v>
      </c>
      <c r="D92" s="218"/>
      <c r="E92" s="218"/>
      <c r="F92" s="237" t="s">
        <v>475</v>
      </c>
      <c r="G92" s="236"/>
      <c r="H92" s="218" t="s">
        <v>508</v>
      </c>
      <c r="I92" s="218" t="s">
        <v>509</v>
      </c>
      <c r="J92" s="218"/>
      <c r="K92" s="229"/>
    </row>
    <row r="93" spans="2:11" ht="15" customHeight="1">
      <c r="B93" s="238"/>
      <c r="C93" s="218" t="s">
        <v>510</v>
      </c>
      <c r="D93" s="218"/>
      <c r="E93" s="218"/>
      <c r="F93" s="237" t="s">
        <v>475</v>
      </c>
      <c r="G93" s="236"/>
      <c r="H93" s="218" t="s">
        <v>510</v>
      </c>
      <c r="I93" s="218" t="s">
        <v>509</v>
      </c>
      <c r="J93" s="218"/>
      <c r="K93" s="229"/>
    </row>
    <row r="94" spans="2:11" ht="15" customHeight="1">
      <c r="B94" s="238"/>
      <c r="C94" s="218" t="s">
        <v>37</v>
      </c>
      <c r="D94" s="218"/>
      <c r="E94" s="218"/>
      <c r="F94" s="237" t="s">
        <v>475</v>
      </c>
      <c r="G94" s="236"/>
      <c r="H94" s="218" t="s">
        <v>511</v>
      </c>
      <c r="I94" s="218" t="s">
        <v>509</v>
      </c>
      <c r="J94" s="218"/>
      <c r="K94" s="229"/>
    </row>
    <row r="95" spans="2:11" ht="15" customHeight="1">
      <c r="B95" s="238"/>
      <c r="C95" s="218" t="s">
        <v>47</v>
      </c>
      <c r="D95" s="218"/>
      <c r="E95" s="218"/>
      <c r="F95" s="237" t="s">
        <v>475</v>
      </c>
      <c r="G95" s="236"/>
      <c r="H95" s="218" t="s">
        <v>512</v>
      </c>
      <c r="I95" s="218" t="s">
        <v>509</v>
      </c>
      <c r="J95" s="218"/>
      <c r="K95" s="229"/>
    </row>
    <row r="96" spans="2:11" ht="15" customHeight="1">
      <c r="B96" s="241"/>
      <c r="C96" s="242"/>
      <c r="D96" s="242"/>
      <c r="E96" s="242"/>
      <c r="F96" s="242"/>
      <c r="G96" s="242"/>
      <c r="H96" s="242"/>
      <c r="I96" s="242"/>
      <c r="J96" s="242"/>
      <c r="K96" s="243"/>
    </row>
    <row r="97" spans="2:11" ht="18.75" customHeight="1">
      <c r="B97" s="244"/>
      <c r="C97" s="245"/>
      <c r="D97" s="245"/>
      <c r="E97" s="245"/>
      <c r="F97" s="245"/>
      <c r="G97" s="245"/>
      <c r="H97" s="245"/>
      <c r="I97" s="245"/>
      <c r="J97" s="245"/>
      <c r="K97" s="244"/>
    </row>
    <row r="98" spans="2:11" ht="18.75" customHeight="1">
      <c r="B98" s="224"/>
      <c r="C98" s="224"/>
      <c r="D98" s="224"/>
      <c r="E98" s="224"/>
      <c r="F98" s="224"/>
      <c r="G98" s="224"/>
      <c r="H98" s="224"/>
      <c r="I98" s="224"/>
      <c r="J98" s="224"/>
      <c r="K98" s="224"/>
    </row>
    <row r="99" spans="2:11" ht="7.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7"/>
    </row>
    <row r="100" spans="2:11" ht="45" customHeight="1">
      <c r="B100" s="228"/>
      <c r="C100" s="339" t="s">
        <v>513</v>
      </c>
      <c r="D100" s="339"/>
      <c r="E100" s="339"/>
      <c r="F100" s="339"/>
      <c r="G100" s="339"/>
      <c r="H100" s="339"/>
      <c r="I100" s="339"/>
      <c r="J100" s="339"/>
      <c r="K100" s="229"/>
    </row>
    <row r="101" spans="2:11" ht="17.25" customHeight="1">
      <c r="B101" s="228"/>
      <c r="C101" s="230" t="s">
        <v>469</v>
      </c>
      <c r="D101" s="230"/>
      <c r="E101" s="230"/>
      <c r="F101" s="230" t="s">
        <v>470</v>
      </c>
      <c r="G101" s="231"/>
      <c r="H101" s="230" t="s">
        <v>128</v>
      </c>
      <c r="I101" s="230" t="s">
        <v>56</v>
      </c>
      <c r="J101" s="230" t="s">
        <v>471</v>
      </c>
      <c r="K101" s="229"/>
    </row>
    <row r="102" spans="2:11" ht="17.25" customHeight="1">
      <c r="B102" s="228"/>
      <c r="C102" s="232" t="s">
        <v>472</v>
      </c>
      <c r="D102" s="232"/>
      <c r="E102" s="232"/>
      <c r="F102" s="233" t="s">
        <v>473</v>
      </c>
      <c r="G102" s="234"/>
      <c r="H102" s="232"/>
      <c r="I102" s="232"/>
      <c r="J102" s="232" t="s">
        <v>474</v>
      </c>
      <c r="K102" s="229"/>
    </row>
    <row r="103" spans="2:11" ht="5.25" customHeight="1">
      <c r="B103" s="228"/>
      <c r="C103" s="230"/>
      <c r="D103" s="230"/>
      <c r="E103" s="230"/>
      <c r="F103" s="230"/>
      <c r="G103" s="246"/>
      <c r="H103" s="230"/>
      <c r="I103" s="230"/>
      <c r="J103" s="230"/>
      <c r="K103" s="229"/>
    </row>
    <row r="104" spans="2:11" ht="15" customHeight="1">
      <c r="B104" s="228"/>
      <c r="C104" s="218" t="s">
        <v>52</v>
      </c>
      <c r="D104" s="235"/>
      <c r="E104" s="235"/>
      <c r="F104" s="237" t="s">
        <v>475</v>
      </c>
      <c r="G104" s="246"/>
      <c r="H104" s="218" t="s">
        <v>514</v>
      </c>
      <c r="I104" s="218" t="s">
        <v>477</v>
      </c>
      <c r="J104" s="218">
        <v>20</v>
      </c>
      <c r="K104" s="229"/>
    </row>
    <row r="105" spans="2:11" ht="15" customHeight="1">
      <c r="B105" s="228"/>
      <c r="C105" s="218" t="s">
        <v>478</v>
      </c>
      <c r="D105" s="218"/>
      <c r="E105" s="218"/>
      <c r="F105" s="237" t="s">
        <v>475</v>
      </c>
      <c r="G105" s="218"/>
      <c r="H105" s="218" t="s">
        <v>514</v>
      </c>
      <c r="I105" s="218" t="s">
        <v>477</v>
      </c>
      <c r="J105" s="218">
        <v>120</v>
      </c>
      <c r="K105" s="229"/>
    </row>
    <row r="106" spans="2:11" ht="15" customHeight="1">
      <c r="B106" s="238"/>
      <c r="C106" s="218" t="s">
        <v>480</v>
      </c>
      <c r="D106" s="218"/>
      <c r="E106" s="218"/>
      <c r="F106" s="237" t="s">
        <v>481</v>
      </c>
      <c r="G106" s="218"/>
      <c r="H106" s="218" t="s">
        <v>514</v>
      </c>
      <c r="I106" s="218" t="s">
        <v>477</v>
      </c>
      <c r="J106" s="218">
        <v>50</v>
      </c>
      <c r="K106" s="229"/>
    </row>
    <row r="107" spans="2:11" ht="15" customHeight="1">
      <c r="B107" s="238"/>
      <c r="C107" s="218" t="s">
        <v>483</v>
      </c>
      <c r="D107" s="218"/>
      <c r="E107" s="218"/>
      <c r="F107" s="237" t="s">
        <v>475</v>
      </c>
      <c r="G107" s="218"/>
      <c r="H107" s="218" t="s">
        <v>514</v>
      </c>
      <c r="I107" s="218" t="s">
        <v>485</v>
      </c>
      <c r="J107" s="218"/>
      <c r="K107" s="229"/>
    </row>
    <row r="108" spans="2:11" ht="15" customHeight="1">
      <c r="B108" s="238"/>
      <c r="C108" s="218" t="s">
        <v>494</v>
      </c>
      <c r="D108" s="218"/>
      <c r="E108" s="218"/>
      <c r="F108" s="237" t="s">
        <v>481</v>
      </c>
      <c r="G108" s="218"/>
      <c r="H108" s="218" t="s">
        <v>514</v>
      </c>
      <c r="I108" s="218" t="s">
        <v>477</v>
      </c>
      <c r="J108" s="218">
        <v>50</v>
      </c>
      <c r="K108" s="229"/>
    </row>
    <row r="109" spans="2:11" ht="15" customHeight="1">
      <c r="B109" s="238"/>
      <c r="C109" s="218" t="s">
        <v>502</v>
      </c>
      <c r="D109" s="218"/>
      <c r="E109" s="218"/>
      <c r="F109" s="237" t="s">
        <v>481</v>
      </c>
      <c r="G109" s="218"/>
      <c r="H109" s="218" t="s">
        <v>514</v>
      </c>
      <c r="I109" s="218" t="s">
        <v>477</v>
      </c>
      <c r="J109" s="218">
        <v>50</v>
      </c>
      <c r="K109" s="229"/>
    </row>
    <row r="110" spans="2:11" ht="15" customHeight="1">
      <c r="B110" s="238"/>
      <c r="C110" s="218" t="s">
        <v>500</v>
      </c>
      <c r="D110" s="218"/>
      <c r="E110" s="218"/>
      <c r="F110" s="237" t="s">
        <v>481</v>
      </c>
      <c r="G110" s="218"/>
      <c r="H110" s="218" t="s">
        <v>514</v>
      </c>
      <c r="I110" s="218" t="s">
        <v>477</v>
      </c>
      <c r="J110" s="218">
        <v>50</v>
      </c>
      <c r="K110" s="229"/>
    </row>
    <row r="111" spans="2:11" ht="15" customHeight="1">
      <c r="B111" s="238"/>
      <c r="C111" s="218" t="s">
        <v>52</v>
      </c>
      <c r="D111" s="218"/>
      <c r="E111" s="218"/>
      <c r="F111" s="237" t="s">
        <v>475</v>
      </c>
      <c r="G111" s="218"/>
      <c r="H111" s="218" t="s">
        <v>515</v>
      </c>
      <c r="I111" s="218" t="s">
        <v>477</v>
      </c>
      <c r="J111" s="218">
        <v>20</v>
      </c>
      <c r="K111" s="229"/>
    </row>
    <row r="112" spans="2:11" ht="15" customHeight="1">
      <c r="B112" s="238"/>
      <c r="C112" s="218" t="s">
        <v>516</v>
      </c>
      <c r="D112" s="218"/>
      <c r="E112" s="218"/>
      <c r="F112" s="237" t="s">
        <v>475</v>
      </c>
      <c r="G112" s="218"/>
      <c r="H112" s="218" t="s">
        <v>517</v>
      </c>
      <c r="I112" s="218" t="s">
        <v>477</v>
      </c>
      <c r="J112" s="218">
        <v>120</v>
      </c>
      <c r="K112" s="229"/>
    </row>
    <row r="113" spans="2:11" ht="15" customHeight="1">
      <c r="B113" s="238"/>
      <c r="C113" s="218" t="s">
        <v>37</v>
      </c>
      <c r="D113" s="218"/>
      <c r="E113" s="218"/>
      <c r="F113" s="237" t="s">
        <v>475</v>
      </c>
      <c r="G113" s="218"/>
      <c r="H113" s="218" t="s">
        <v>518</v>
      </c>
      <c r="I113" s="218" t="s">
        <v>509</v>
      </c>
      <c r="J113" s="218"/>
      <c r="K113" s="229"/>
    </row>
    <row r="114" spans="2:11" ht="15" customHeight="1">
      <c r="B114" s="238"/>
      <c r="C114" s="218" t="s">
        <v>47</v>
      </c>
      <c r="D114" s="218"/>
      <c r="E114" s="218"/>
      <c r="F114" s="237" t="s">
        <v>475</v>
      </c>
      <c r="G114" s="218"/>
      <c r="H114" s="218" t="s">
        <v>519</v>
      </c>
      <c r="I114" s="218" t="s">
        <v>509</v>
      </c>
      <c r="J114" s="218"/>
      <c r="K114" s="229"/>
    </row>
    <row r="115" spans="2:11" ht="15" customHeight="1">
      <c r="B115" s="238"/>
      <c r="C115" s="218" t="s">
        <v>56</v>
      </c>
      <c r="D115" s="218"/>
      <c r="E115" s="218"/>
      <c r="F115" s="237" t="s">
        <v>475</v>
      </c>
      <c r="G115" s="218"/>
      <c r="H115" s="218" t="s">
        <v>520</v>
      </c>
      <c r="I115" s="218" t="s">
        <v>521</v>
      </c>
      <c r="J115" s="218"/>
      <c r="K115" s="229"/>
    </row>
    <row r="116" spans="2:11" ht="15" customHeight="1">
      <c r="B116" s="241"/>
      <c r="C116" s="247"/>
      <c r="D116" s="247"/>
      <c r="E116" s="247"/>
      <c r="F116" s="247"/>
      <c r="G116" s="247"/>
      <c r="H116" s="247"/>
      <c r="I116" s="247"/>
      <c r="J116" s="247"/>
      <c r="K116" s="243"/>
    </row>
    <row r="117" spans="2:11" ht="18.75" customHeight="1">
      <c r="B117" s="248"/>
      <c r="C117" s="214"/>
      <c r="D117" s="214"/>
      <c r="E117" s="214"/>
      <c r="F117" s="249"/>
      <c r="G117" s="214"/>
      <c r="H117" s="214"/>
      <c r="I117" s="214"/>
      <c r="J117" s="214"/>
      <c r="K117" s="248"/>
    </row>
    <row r="118" spans="2:11" ht="18.75" customHeight="1">
      <c r="B118" s="224"/>
      <c r="C118" s="224"/>
      <c r="D118" s="224"/>
      <c r="E118" s="224"/>
      <c r="F118" s="224"/>
      <c r="G118" s="224"/>
      <c r="H118" s="224"/>
      <c r="I118" s="224"/>
      <c r="J118" s="224"/>
      <c r="K118" s="224"/>
    </row>
    <row r="119" spans="2:11" ht="7.5" customHeight="1">
      <c r="B119" s="250"/>
      <c r="C119" s="251"/>
      <c r="D119" s="251"/>
      <c r="E119" s="251"/>
      <c r="F119" s="251"/>
      <c r="G119" s="251"/>
      <c r="H119" s="251"/>
      <c r="I119" s="251"/>
      <c r="J119" s="251"/>
      <c r="K119" s="252"/>
    </row>
    <row r="120" spans="2:11" ht="45" customHeight="1">
      <c r="B120" s="253"/>
      <c r="C120" s="338" t="s">
        <v>522</v>
      </c>
      <c r="D120" s="338"/>
      <c r="E120" s="338"/>
      <c r="F120" s="338"/>
      <c r="G120" s="338"/>
      <c r="H120" s="338"/>
      <c r="I120" s="338"/>
      <c r="J120" s="338"/>
      <c r="K120" s="254"/>
    </row>
    <row r="121" spans="2:11" ht="17.25" customHeight="1">
      <c r="B121" s="255"/>
      <c r="C121" s="230" t="s">
        <v>469</v>
      </c>
      <c r="D121" s="230"/>
      <c r="E121" s="230"/>
      <c r="F121" s="230" t="s">
        <v>470</v>
      </c>
      <c r="G121" s="231"/>
      <c r="H121" s="230" t="s">
        <v>128</v>
      </c>
      <c r="I121" s="230" t="s">
        <v>56</v>
      </c>
      <c r="J121" s="230" t="s">
        <v>471</v>
      </c>
      <c r="K121" s="256"/>
    </row>
    <row r="122" spans="2:11" ht="17.25" customHeight="1">
      <c r="B122" s="255"/>
      <c r="C122" s="232" t="s">
        <v>472</v>
      </c>
      <c r="D122" s="232"/>
      <c r="E122" s="232"/>
      <c r="F122" s="233" t="s">
        <v>473</v>
      </c>
      <c r="G122" s="234"/>
      <c r="H122" s="232"/>
      <c r="I122" s="232"/>
      <c r="J122" s="232" t="s">
        <v>474</v>
      </c>
      <c r="K122" s="256"/>
    </row>
    <row r="123" spans="2:11" ht="5.25" customHeight="1">
      <c r="B123" s="257"/>
      <c r="C123" s="235"/>
      <c r="D123" s="235"/>
      <c r="E123" s="235"/>
      <c r="F123" s="235"/>
      <c r="G123" s="218"/>
      <c r="H123" s="235"/>
      <c r="I123" s="235"/>
      <c r="J123" s="235"/>
      <c r="K123" s="258"/>
    </row>
    <row r="124" spans="2:11" ht="15" customHeight="1">
      <c r="B124" s="257"/>
      <c r="C124" s="218" t="s">
        <v>478</v>
      </c>
      <c r="D124" s="235"/>
      <c r="E124" s="235"/>
      <c r="F124" s="237" t="s">
        <v>475</v>
      </c>
      <c r="G124" s="218"/>
      <c r="H124" s="218" t="s">
        <v>514</v>
      </c>
      <c r="I124" s="218" t="s">
        <v>477</v>
      </c>
      <c r="J124" s="218">
        <v>120</v>
      </c>
      <c r="K124" s="259"/>
    </row>
    <row r="125" spans="2:11" ht="15" customHeight="1">
      <c r="B125" s="257"/>
      <c r="C125" s="218" t="s">
        <v>523</v>
      </c>
      <c r="D125" s="218"/>
      <c r="E125" s="218"/>
      <c r="F125" s="237" t="s">
        <v>475</v>
      </c>
      <c r="G125" s="218"/>
      <c r="H125" s="218" t="s">
        <v>524</v>
      </c>
      <c r="I125" s="218" t="s">
        <v>477</v>
      </c>
      <c r="J125" s="218" t="s">
        <v>525</v>
      </c>
      <c r="K125" s="259"/>
    </row>
    <row r="126" spans="2:11" ht="15" customHeight="1">
      <c r="B126" s="257"/>
      <c r="C126" s="218" t="s">
        <v>81</v>
      </c>
      <c r="D126" s="218"/>
      <c r="E126" s="218"/>
      <c r="F126" s="237" t="s">
        <v>475</v>
      </c>
      <c r="G126" s="218"/>
      <c r="H126" s="218" t="s">
        <v>526</v>
      </c>
      <c r="I126" s="218" t="s">
        <v>477</v>
      </c>
      <c r="J126" s="218" t="s">
        <v>525</v>
      </c>
      <c r="K126" s="259"/>
    </row>
    <row r="127" spans="2:11" ht="15" customHeight="1">
      <c r="B127" s="257"/>
      <c r="C127" s="218" t="s">
        <v>486</v>
      </c>
      <c r="D127" s="218"/>
      <c r="E127" s="218"/>
      <c r="F127" s="237" t="s">
        <v>481</v>
      </c>
      <c r="G127" s="218"/>
      <c r="H127" s="218" t="s">
        <v>487</v>
      </c>
      <c r="I127" s="218" t="s">
        <v>477</v>
      </c>
      <c r="J127" s="218">
        <v>15</v>
      </c>
      <c r="K127" s="259"/>
    </row>
    <row r="128" spans="2:11" ht="15" customHeight="1">
      <c r="B128" s="257"/>
      <c r="C128" s="239" t="s">
        <v>488</v>
      </c>
      <c r="D128" s="239"/>
      <c r="E128" s="239"/>
      <c r="F128" s="240" t="s">
        <v>481</v>
      </c>
      <c r="G128" s="239"/>
      <c r="H128" s="239" t="s">
        <v>489</v>
      </c>
      <c r="I128" s="239" t="s">
        <v>477</v>
      </c>
      <c r="J128" s="239">
        <v>15</v>
      </c>
      <c r="K128" s="259"/>
    </row>
    <row r="129" spans="2:11" ht="15" customHeight="1">
      <c r="B129" s="257"/>
      <c r="C129" s="239" t="s">
        <v>490</v>
      </c>
      <c r="D129" s="239"/>
      <c r="E129" s="239"/>
      <c r="F129" s="240" t="s">
        <v>481</v>
      </c>
      <c r="G129" s="239"/>
      <c r="H129" s="239" t="s">
        <v>491</v>
      </c>
      <c r="I129" s="239" t="s">
        <v>477</v>
      </c>
      <c r="J129" s="239">
        <v>20</v>
      </c>
      <c r="K129" s="259"/>
    </row>
    <row r="130" spans="2:11" ht="15" customHeight="1">
      <c r="B130" s="257"/>
      <c r="C130" s="239" t="s">
        <v>492</v>
      </c>
      <c r="D130" s="239"/>
      <c r="E130" s="239"/>
      <c r="F130" s="240" t="s">
        <v>481</v>
      </c>
      <c r="G130" s="239"/>
      <c r="H130" s="239" t="s">
        <v>493</v>
      </c>
      <c r="I130" s="239" t="s">
        <v>477</v>
      </c>
      <c r="J130" s="239">
        <v>20</v>
      </c>
      <c r="K130" s="259"/>
    </row>
    <row r="131" spans="2:11" ht="15" customHeight="1">
      <c r="B131" s="257"/>
      <c r="C131" s="218" t="s">
        <v>480</v>
      </c>
      <c r="D131" s="218"/>
      <c r="E131" s="218"/>
      <c r="F131" s="237" t="s">
        <v>481</v>
      </c>
      <c r="G131" s="218"/>
      <c r="H131" s="218" t="s">
        <v>514</v>
      </c>
      <c r="I131" s="218" t="s">
        <v>477</v>
      </c>
      <c r="J131" s="218">
        <v>50</v>
      </c>
      <c r="K131" s="259"/>
    </row>
    <row r="132" spans="2:11" ht="15" customHeight="1">
      <c r="B132" s="257"/>
      <c r="C132" s="218" t="s">
        <v>494</v>
      </c>
      <c r="D132" s="218"/>
      <c r="E132" s="218"/>
      <c r="F132" s="237" t="s">
        <v>481</v>
      </c>
      <c r="G132" s="218"/>
      <c r="H132" s="218" t="s">
        <v>514</v>
      </c>
      <c r="I132" s="218" t="s">
        <v>477</v>
      </c>
      <c r="J132" s="218">
        <v>50</v>
      </c>
      <c r="K132" s="259"/>
    </row>
    <row r="133" spans="2:11" ht="15" customHeight="1">
      <c r="B133" s="257"/>
      <c r="C133" s="218" t="s">
        <v>500</v>
      </c>
      <c r="D133" s="218"/>
      <c r="E133" s="218"/>
      <c r="F133" s="237" t="s">
        <v>481</v>
      </c>
      <c r="G133" s="218"/>
      <c r="H133" s="218" t="s">
        <v>514</v>
      </c>
      <c r="I133" s="218" t="s">
        <v>477</v>
      </c>
      <c r="J133" s="218">
        <v>50</v>
      </c>
      <c r="K133" s="259"/>
    </row>
    <row r="134" spans="2:11" ht="15" customHeight="1">
      <c r="B134" s="257"/>
      <c r="C134" s="218" t="s">
        <v>502</v>
      </c>
      <c r="D134" s="218"/>
      <c r="E134" s="218"/>
      <c r="F134" s="237" t="s">
        <v>481</v>
      </c>
      <c r="G134" s="218"/>
      <c r="H134" s="218" t="s">
        <v>514</v>
      </c>
      <c r="I134" s="218" t="s">
        <v>477</v>
      </c>
      <c r="J134" s="218">
        <v>50</v>
      </c>
      <c r="K134" s="259"/>
    </row>
    <row r="135" spans="2:11" ht="15" customHeight="1">
      <c r="B135" s="257"/>
      <c r="C135" s="218" t="s">
        <v>133</v>
      </c>
      <c r="D135" s="218"/>
      <c r="E135" s="218"/>
      <c r="F135" s="237" t="s">
        <v>481</v>
      </c>
      <c r="G135" s="218"/>
      <c r="H135" s="218" t="s">
        <v>527</v>
      </c>
      <c r="I135" s="218" t="s">
        <v>477</v>
      </c>
      <c r="J135" s="218">
        <v>255</v>
      </c>
      <c r="K135" s="259"/>
    </row>
    <row r="136" spans="2:11" ht="15" customHeight="1">
      <c r="B136" s="257"/>
      <c r="C136" s="218" t="s">
        <v>504</v>
      </c>
      <c r="D136" s="218"/>
      <c r="E136" s="218"/>
      <c r="F136" s="237" t="s">
        <v>475</v>
      </c>
      <c r="G136" s="218"/>
      <c r="H136" s="218" t="s">
        <v>528</v>
      </c>
      <c r="I136" s="218" t="s">
        <v>506</v>
      </c>
      <c r="J136" s="218"/>
      <c r="K136" s="259"/>
    </row>
    <row r="137" spans="2:11" ht="15" customHeight="1">
      <c r="B137" s="257"/>
      <c r="C137" s="218" t="s">
        <v>507</v>
      </c>
      <c r="D137" s="218"/>
      <c r="E137" s="218"/>
      <c r="F137" s="237" t="s">
        <v>475</v>
      </c>
      <c r="G137" s="218"/>
      <c r="H137" s="218" t="s">
        <v>529</v>
      </c>
      <c r="I137" s="218" t="s">
        <v>509</v>
      </c>
      <c r="J137" s="218"/>
      <c r="K137" s="259"/>
    </row>
    <row r="138" spans="2:11" ht="15" customHeight="1">
      <c r="B138" s="257"/>
      <c r="C138" s="218" t="s">
        <v>510</v>
      </c>
      <c r="D138" s="218"/>
      <c r="E138" s="218"/>
      <c r="F138" s="237" t="s">
        <v>475</v>
      </c>
      <c r="G138" s="218"/>
      <c r="H138" s="218" t="s">
        <v>510</v>
      </c>
      <c r="I138" s="218" t="s">
        <v>509</v>
      </c>
      <c r="J138" s="218"/>
      <c r="K138" s="259"/>
    </row>
    <row r="139" spans="2:11" ht="15" customHeight="1">
      <c r="B139" s="257"/>
      <c r="C139" s="218" t="s">
        <v>37</v>
      </c>
      <c r="D139" s="218"/>
      <c r="E139" s="218"/>
      <c r="F139" s="237" t="s">
        <v>475</v>
      </c>
      <c r="G139" s="218"/>
      <c r="H139" s="218" t="s">
        <v>530</v>
      </c>
      <c r="I139" s="218" t="s">
        <v>509</v>
      </c>
      <c r="J139" s="218"/>
      <c r="K139" s="259"/>
    </row>
    <row r="140" spans="2:11" ht="15" customHeight="1">
      <c r="B140" s="257"/>
      <c r="C140" s="218" t="s">
        <v>531</v>
      </c>
      <c r="D140" s="218"/>
      <c r="E140" s="218"/>
      <c r="F140" s="237" t="s">
        <v>475</v>
      </c>
      <c r="G140" s="218"/>
      <c r="H140" s="218" t="s">
        <v>532</v>
      </c>
      <c r="I140" s="218" t="s">
        <v>509</v>
      </c>
      <c r="J140" s="218"/>
      <c r="K140" s="259"/>
    </row>
    <row r="141" spans="2:11" ht="15" customHeight="1">
      <c r="B141" s="260"/>
      <c r="C141" s="261"/>
      <c r="D141" s="261"/>
      <c r="E141" s="261"/>
      <c r="F141" s="261"/>
      <c r="G141" s="261"/>
      <c r="H141" s="261"/>
      <c r="I141" s="261"/>
      <c r="J141" s="261"/>
      <c r="K141" s="262"/>
    </row>
    <row r="142" spans="2:11" ht="18.75" customHeight="1">
      <c r="B142" s="214"/>
      <c r="C142" s="214"/>
      <c r="D142" s="214"/>
      <c r="E142" s="214"/>
      <c r="F142" s="249"/>
      <c r="G142" s="214"/>
      <c r="H142" s="214"/>
      <c r="I142" s="214"/>
      <c r="J142" s="214"/>
      <c r="K142" s="214"/>
    </row>
    <row r="143" spans="2:11" ht="18.75" customHeight="1">
      <c r="B143" s="224"/>
      <c r="C143" s="224"/>
      <c r="D143" s="224"/>
      <c r="E143" s="224"/>
      <c r="F143" s="224"/>
      <c r="G143" s="224"/>
      <c r="H143" s="224"/>
      <c r="I143" s="224"/>
      <c r="J143" s="224"/>
      <c r="K143" s="224"/>
    </row>
    <row r="144" spans="2:11" ht="7.5" customHeight="1">
      <c r="B144" s="225"/>
      <c r="C144" s="226"/>
      <c r="D144" s="226"/>
      <c r="E144" s="226"/>
      <c r="F144" s="226"/>
      <c r="G144" s="226"/>
      <c r="H144" s="226"/>
      <c r="I144" s="226"/>
      <c r="J144" s="226"/>
      <c r="K144" s="227"/>
    </row>
    <row r="145" spans="2:11" ht="45" customHeight="1">
      <c r="B145" s="228"/>
      <c r="C145" s="339" t="s">
        <v>533</v>
      </c>
      <c r="D145" s="339"/>
      <c r="E145" s="339"/>
      <c r="F145" s="339"/>
      <c r="G145" s="339"/>
      <c r="H145" s="339"/>
      <c r="I145" s="339"/>
      <c r="J145" s="339"/>
      <c r="K145" s="229"/>
    </row>
    <row r="146" spans="2:11" ht="17.25" customHeight="1">
      <c r="B146" s="228"/>
      <c r="C146" s="230" t="s">
        <v>469</v>
      </c>
      <c r="D146" s="230"/>
      <c r="E146" s="230"/>
      <c r="F146" s="230" t="s">
        <v>470</v>
      </c>
      <c r="G146" s="231"/>
      <c r="H146" s="230" t="s">
        <v>128</v>
      </c>
      <c r="I146" s="230" t="s">
        <v>56</v>
      </c>
      <c r="J146" s="230" t="s">
        <v>471</v>
      </c>
      <c r="K146" s="229"/>
    </row>
    <row r="147" spans="2:11" ht="17.25" customHeight="1">
      <c r="B147" s="228"/>
      <c r="C147" s="232" t="s">
        <v>472</v>
      </c>
      <c r="D147" s="232"/>
      <c r="E147" s="232"/>
      <c r="F147" s="233" t="s">
        <v>473</v>
      </c>
      <c r="G147" s="234"/>
      <c r="H147" s="232"/>
      <c r="I147" s="232"/>
      <c r="J147" s="232" t="s">
        <v>474</v>
      </c>
      <c r="K147" s="229"/>
    </row>
    <row r="148" spans="2:11" ht="5.25" customHeight="1">
      <c r="B148" s="238"/>
      <c r="C148" s="235"/>
      <c r="D148" s="235"/>
      <c r="E148" s="235"/>
      <c r="F148" s="235"/>
      <c r="G148" s="236"/>
      <c r="H148" s="235"/>
      <c r="I148" s="235"/>
      <c r="J148" s="235"/>
      <c r="K148" s="259"/>
    </row>
    <row r="149" spans="2:11" ht="15" customHeight="1">
      <c r="B149" s="238"/>
      <c r="C149" s="263" t="s">
        <v>478</v>
      </c>
      <c r="D149" s="218"/>
      <c r="E149" s="218"/>
      <c r="F149" s="264" t="s">
        <v>475</v>
      </c>
      <c r="G149" s="218"/>
      <c r="H149" s="263" t="s">
        <v>514</v>
      </c>
      <c r="I149" s="263" t="s">
        <v>477</v>
      </c>
      <c r="J149" s="263">
        <v>120</v>
      </c>
      <c r="K149" s="259"/>
    </row>
    <row r="150" spans="2:11" ht="15" customHeight="1">
      <c r="B150" s="238"/>
      <c r="C150" s="263" t="s">
        <v>523</v>
      </c>
      <c r="D150" s="218"/>
      <c r="E150" s="218"/>
      <c r="F150" s="264" t="s">
        <v>475</v>
      </c>
      <c r="G150" s="218"/>
      <c r="H150" s="263" t="s">
        <v>534</v>
      </c>
      <c r="I150" s="263" t="s">
        <v>477</v>
      </c>
      <c r="J150" s="263" t="s">
        <v>525</v>
      </c>
      <c r="K150" s="259"/>
    </row>
    <row r="151" spans="2:11" ht="15" customHeight="1">
      <c r="B151" s="238"/>
      <c r="C151" s="263" t="s">
        <v>81</v>
      </c>
      <c r="D151" s="218"/>
      <c r="E151" s="218"/>
      <c r="F151" s="264" t="s">
        <v>475</v>
      </c>
      <c r="G151" s="218"/>
      <c r="H151" s="263" t="s">
        <v>535</v>
      </c>
      <c r="I151" s="263" t="s">
        <v>477</v>
      </c>
      <c r="J151" s="263" t="s">
        <v>525</v>
      </c>
      <c r="K151" s="259"/>
    </row>
    <row r="152" spans="2:11" ht="15" customHeight="1">
      <c r="B152" s="238"/>
      <c r="C152" s="263" t="s">
        <v>480</v>
      </c>
      <c r="D152" s="218"/>
      <c r="E152" s="218"/>
      <c r="F152" s="264" t="s">
        <v>481</v>
      </c>
      <c r="G152" s="218"/>
      <c r="H152" s="263" t="s">
        <v>514</v>
      </c>
      <c r="I152" s="263" t="s">
        <v>477</v>
      </c>
      <c r="J152" s="263">
        <v>50</v>
      </c>
      <c r="K152" s="259"/>
    </row>
    <row r="153" spans="2:11" ht="15" customHeight="1">
      <c r="B153" s="238"/>
      <c r="C153" s="263" t="s">
        <v>483</v>
      </c>
      <c r="D153" s="218"/>
      <c r="E153" s="218"/>
      <c r="F153" s="264" t="s">
        <v>475</v>
      </c>
      <c r="G153" s="218"/>
      <c r="H153" s="263" t="s">
        <v>514</v>
      </c>
      <c r="I153" s="263" t="s">
        <v>485</v>
      </c>
      <c r="J153" s="263"/>
      <c r="K153" s="259"/>
    </row>
    <row r="154" spans="2:11" ht="15" customHeight="1">
      <c r="B154" s="238"/>
      <c r="C154" s="263" t="s">
        <v>494</v>
      </c>
      <c r="D154" s="218"/>
      <c r="E154" s="218"/>
      <c r="F154" s="264" t="s">
        <v>481</v>
      </c>
      <c r="G154" s="218"/>
      <c r="H154" s="263" t="s">
        <v>514</v>
      </c>
      <c r="I154" s="263" t="s">
        <v>477</v>
      </c>
      <c r="J154" s="263">
        <v>50</v>
      </c>
      <c r="K154" s="259"/>
    </row>
    <row r="155" spans="2:11" ht="15" customHeight="1">
      <c r="B155" s="238"/>
      <c r="C155" s="263" t="s">
        <v>502</v>
      </c>
      <c r="D155" s="218"/>
      <c r="E155" s="218"/>
      <c r="F155" s="264" t="s">
        <v>481</v>
      </c>
      <c r="G155" s="218"/>
      <c r="H155" s="263" t="s">
        <v>514</v>
      </c>
      <c r="I155" s="263" t="s">
        <v>477</v>
      </c>
      <c r="J155" s="263">
        <v>50</v>
      </c>
      <c r="K155" s="259"/>
    </row>
    <row r="156" spans="2:11" ht="15" customHeight="1">
      <c r="B156" s="238"/>
      <c r="C156" s="263" t="s">
        <v>500</v>
      </c>
      <c r="D156" s="218"/>
      <c r="E156" s="218"/>
      <c r="F156" s="264" t="s">
        <v>481</v>
      </c>
      <c r="G156" s="218"/>
      <c r="H156" s="263" t="s">
        <v>514</v>
      </c>
      <c r="I156" s="263" t="s">
        <v>477</v>
      </c>
      <c r="J156" s="263">
        <v>50</v>
      </c>
      <c r="K156" s="259"/>
    </row>
    <row r="157" spans="2:11" ht="15" customHeight="1">
      <c r="B157" s="238"/>
      <c r="C157" s="263" t="s">
        <v>109</v>
      </c>
      <c r="D157" s="218"/>
      <c r="E157" s="218"/>
      <c r="F157" s="264" t="s">
        <v>475</v>
      </c>
      <c r="G157" s="218"/>
      <c r="H157" s="263" t="s">
        <v>536</v>
      </c>
      <c r="I157" s="263" t="s">
        <v>477</v>
      </c>
      <c r="J157" s="263" t="s">
        <v>537</v>
      </c>
      <c r="K157" s="259"/>
    </row>
    <row r="158" spans="2:11" ht="15" customHeight="1">
      <c r="B158" s="238"/>
      <c r="C158" s="263" t="s">
        <v>538</v>
      </c>
      <c r="D158" s="218"/>
      <c r="E158" s="218"/>
      <c r="F158" s="264" t="s">
        <v>475</v>
      </c>
      <c r="G158" s="218"/>
      <c r="H158" s="263" t="s">
        <v>539</v>
      </c>
      <c r="I158" s="263" t="s">
        <v>509</v>
      </c>
      <c r="J158" s="263"/>
      <c r="K158" s="259"/>
    </row>
    <row r="159" spans="2:11" ht="15" customHeight="1">
      <c r="B159" s="265"/>
      <c r="C159" s="247"/>
      <c r="D159" s="247"/>
      <c r="E159" s="247"/>
      <c r="F159" s="247"/>
      <c r="G159" s="247"/>
      <c r="H159" s="247"/>
      <c r="I159" s="247"/>
      <c r="J159" s="247"/>
      <c r="K159" s="266"/>
    </row>
    <row r="160" spans="2:11" ht="18.75" customHeight="1">
      <c r="B160" s="214"/>
      <c r="C160" s="218"/>
      <c r="D160" s="218"/>
      <c r="E160" s="218"/>
      <c r="F160" s="237"/>
      <c r="G160" s="218"/>
      <c r="H160" s="218"/>
      <c r="I160" s="218"/>
      <c r="J160" s="218"/>
      <c r="K160" s="214"/>
    </row>
    <row r="161" spans="2:11" ht="18.75" customHeight="1"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</row>
    <row r="162" spans="2:11" ht="7.5" customHeight="1">
      <c r="B162" s="206"/>
      <c r="C162" s="207"/>
      <c r="D162" s="207"/>
      <c r="E162" s="207"/>
      <c r="F162" s="207"/>
      <c r="G162" s="207"/>
      <c r="H162" s="207"/>
      <c r="I162" s="207"/>
      <c r="J162" s="207"/>
      <c r="K162" s="208"/>
    </row>
    <row r="163" spans="2:11" ht="45" customHeight="1">
      <c r="B163" s="209"/>
      <c r="C163" s="338" t="s">
        <v>540</v>
      </c>
      <c r="D163" s="338"/>
      <c r="E163" s="338"/>
      <c r="F163" s="338"/>
      <c r="G163" s="338"/>
      <c r="H163" s="338"/>
      <c r="I163" s="338"/>
      <c r="J163" s="338"/>
      <c r="K163" s="210"/>
    </row>
    <row r="164" spans="2:11" ht="17.25" customHeight="1">
      <c r="B164" s="209"/>
      <c r="C164" s="230" t="s">
        <v>469</v>
      </c>
      <c r="D164" s="230"/>
      <c r="E164" s="230"/>
      <c r="F164" s="230" t="s">
        <v>470</v>
      </c>
      <c r="G164" s="267"/>
      <c r="H164" s="268" t="s">
        <v>128</v>
      </c>
      <c r="I164" s="268" t="s">
        <v>56</v>
      </c>
      <c r="J164" s="230" t="s">
        <v>471</v>
      </c>
      <c r="K164" s="210"/>
    </row>
    <row r="165" spans="2:11" ht="17.25" customHeight="1">
      <c r="B165" s="211"/>
      <c r="C165" s="232" t="s">
        <v>472</v>
      </c>
      <c r="D165" s="232"/>
      <c r="E165" s="232"/>
      <c r="F165" s="233" t="s">
        <v>473</v>
      </c>
      <c r="G165" s="269"/>
      <c r="H165" s="270"/>
      <c r="I165" s="270"/>
      <c r="J165" s="232" t="s">
        <v>474</v>
      </c>
      <c r="K165" s="212"/>
    </row>
    <row r="166" spans="2:11" ht="5.25" customHeight="1">
      <c r="B166" s="238"/>
      <c r="C166" s="235"/>
      <c r="D166" s="235"/>
      <c r="E166" s="235"/>
      <c r="F166" s="235"/>
      <c r="G166" s="236"/>
      <c r="H166" s="235"/>
      <c r="I166" s="235"/>
      <c r="J166" s="235"/>
      <c r="K166" s="259"/>
    </row>
    <row r="167" spans="2:11" ht="15" customHeight="1">
      <c r="B167" s="238"/>
      <c r="C167" s="218" t="s">
        <v>478</v>
      </c>
      <c r="D167" s="218"/>
      <c r="E167" s="218"/>
      <c r="F167" s="237" t="s">
        <v>475</v>
      </c>
      <c r="G167" s="218"/>
      <c r="H167" s="218" t="s">
        <v>514</v>
      </c>
      <c r="I167" s="218" t="s">
        <v>477</v>
      </c>
      <c r="J167" s="218">
        <v>120</v>
      </c>
      <c r="K167" s="259"/>
    </row>
    <row r="168" spans="2:11" ht="15" customHeight="1">
      <c r="B168" s="238"/>
      <c r="C168" s="218" t="s">
        <v>523</v>
      </c>
      <c r="D168" s="218"/>
      <c r="E168" s="218"/>
      <c r="F168" s="237" t="s">
        <v>475</v>
      </c>
      <c r="G168" s="218"/>
      <c r="H168" s="218" t="s">
        <v>524</v>
      </c>
      <c r="I168" s="218" t="s">
        <v>477</v>
      </c>
      <c r="J168" s="218" t="s">
        <v>525</v>
      </c>
      <c r="K168" s="259"/>
    </row>
    <row r="169" spans="2:11" ht="15" customHeight="1">
      <c r="B169" s="238"/>
      <c r="C169" s="218" t="s">
        <v>81</v>
      </c>
      <c r="D169" s="218"/>
      <c r="E169" s="218"/>
      <c r="F169" s="237" t="s">
        <v>475</v>
      </c>
      <c r="G169" s="218"/>
      <c r="H169" s="218" t="s">
        <v>541</v>
      </c>
      <c r="I169" s="218" t="s">
        <v>477</v>
      </c>
      <c r="J169" s="218" t="s">
        <v>525</v>
      </c>
      <c r="K169" s="259"/>
    </row>
    <row r="170" spans="2:11" ht="15" customHeight="1">
      <c r="B170" s="238"/>
      <c r="C170" s="218" t="s">
        <v>480</v>
      </c>
      <c r="D170" s="218"/>
      <c r="E170" s="218"/>
      <c r="F170" s="237" t="s">
        <v>481</v>
      </c>
      <c r="G170" s="218"/>
      <c r="H170" s="218" t="s">
        <v>541</v>
      </c>
      <c r="I170" s="218" t="s">
        <v>477</v>
      </c>
      <c r="J170" s="218">
        <v>50</v>
      </c>
      <c r="K170" s="259"/>
    </row>
    <row r="171" spans="2:11" ht="15" customHeight="1">
      <c r="B171" s="238"/>
      <c r="C171" s="218" t="s">
        <v>483</v>
      </c>
      <c r="D171" s="218"/>
      <c r="E171" s="218"/>
      <c r="F171" s="237" t="s">
        <v>475</v>
      </c>
      <c r="G171" s="218"/>
      <c r="H171" s="218" t="s">
        <v>541</v>
      </c>
      <c r="I171" s="218" t="s">
        <v>485</v>
      </c>
      <c r="J171" s="218"/>
      <c r="K171" s="259"/>
    </row>
    <row r="172" spans="2:11" ht="15" customHeight="1">
      <c r="B172" s="238"/>
      <c r="C172" s="218" t="s">
        <v>494</v>
      </c>
      <c r="D172" s="218"/>
      <c r="E172" s="218"/>
      <c r="F172" s="237" t="s">
        <v>481</v>
      </c>
      <c r="G172" s="218"/>
      <c r="H172" s="218" t="s">
        <v>541</v>
      </c>
      <c r="I172" s="218" t="s">
        <v>477</v>
      </c>
      <c r="J172" s="218">
        <v>50</v>
      </c>
      <c r="K172" s="259"/>
    </row>
    <row r="173" spans="2:11" ht="15" customHeight="1">
      <c r="B173" s="238"/>
      <c r="C173" s="218" t="s">
        <v>502</v>
      </c>
      <c r="D173" s="218"/>
      <c r="E173" s="218"/>
      <c r="F173" s="237" t="s">
        <v>481</v>
      </c>
      <c r="G173" s="218"/>
      <c r="H173" s="218" t="s">
        <v>541</v>
      </c>
      <c r="I173" s="218" t="s">
        <v>477</v>
      </c>
      <c r="J173" s="218">
        <v>50</v>
      </c>
      <c r="K173" s="259"/>
    </row>
    <row r="174" spans="2:11" ht="15" customHeight="1">
      <c r="B174" s="238"/>
      <c r="C174" s="218" t="s">
        <v>500</v>
      </c>
      <c r="D174" s="218"/>
      <c r="E174" s="218"/>
      <c r="F174" s="237" t="s">
        <v>481</v>
      </c>
      <c r="G174" s="218"/>
      <c r="H174" s="218" t="s">
        <v>541</v>
      </c>
      <c r="I174" s="218" t="s">
        <v>477</v>
      </c>
      <c r="J174" s="218">
        <v>50</v>
      </c>
      <c r="K174" s="259"/>
    </row>
    <row r="175" spans="2:11" ht="15" customHeight="1">
      <c r="B175" s="238"/>
      <c r="C175" s="218" t="s">
        <v>127</v>
      </c>
      <c r="D175" s="218"/>
      <c r="E175" s="218"/>
      <c r="F175" s="237" t="s">
        <v>475</v>
      </c>
      <c r="G175" s="218"/>
      <c r="H175" s="218" t="s">
        <v>542</v>
      </c>
      <c r="I175" s="218" t="s">
        <v>543</v>
      </c>
      <c r="J175" s="218"/>
      <c r="K175" s="259"/>
    </row>
    <row r="176" spans="2:11" ht="15" customHeight="1">
      <c r="B176" s="238"/>
      <c r="C176" s="218" t="s">
        <v>56</v>
      </c>
      <c r="D176" s="218"/>
      <c r="E176" s="218"/>
      <c r="F176" s="237" t="s">
        <v>475</v>
      </c>
      <c r="G176" s="218"/>
      <c r="H176" s="218" t="s">
        <v>544</v>
      </c>
      <c r="I176" s="218" t="s">
        <v>545</v>
      </c>
      <c r="J176" s="218">
        <v>1</v>
      </c>
      <c r="K176" s="259"/>
    </row>
    <row r="177" spans="2:11" ht="15" customHeight="1">
      <c r="B177" s="238"/>
      <c r="C177" s="218" t="s">
        <v>52</v>
      </c>
      <c r="D177" s="218"/>
      <c r="E177" s="218"/>
      <c r="F177" s="237" t="s">
        <v>475</v>
      </c>
      <c r="G177" s="218"/>
      <c r="H177" s="218" t="s">
        <v>546</v>
      </c>
      <c r="I177" s="218" t="s">
        <v>477</v>
      </c>
      <c r="J177" s="218">
        <v>20</v>
      </c>
      <c r="K177" s="259"/>
    </row>
    <row r="178" spans="2:11" ht="15" customHeight="1">
      <c r="B178" s="238"/>
      <c r="C178" s="218" t="s">
        <v>128</v>
      </c>
      <c r="D178" s="218"/>
      <c r="E178" s="218"/>
      <c r="F178" s="237" t="s">
        <v>475</v>
      </c>
      <c r="G178" s="218"/>
      <c r="H178" s="218" t="s">
        <v>547</v>
      </c>
      <c r="I178" s="218" t="s">
        <v>477</v>
      </c>
      <c r="J178" s="218">
        <v>255</v>
      </c>
      <c r="K178" s="259"/>
    </row>
    <row r="179" spans="2:11" ht="15" customHeight="1">
      <c r="B179" s="238"/>
      <c r="C179" s="218" t="s">
        <v>129</v>
      </c>
      <c r="D179" s="218"/>
      <c r="E179" s="218"/>
      <c r="F179" s="237" t="s">
        <v>475</v>
      </c>
      <c r="G179" s="218"/>
      <c r="H179" s="218" t="s">
        <v>440</v>
      </c>
      <c r="I179" s="218" t="s">
        <v>477</v>
      </c>
      <c r="J179" s="218">
        <v>10</v>
      </c>
      <c r="K179" s="259"/>
    </row>
    <row r="180" spans="2:11" ht="15" customHeight="1">
      <c r="B180" s="238"/>
      <c r="C180" s="218" t="s">
        <v>130</v>
      </c>
      <c r="D180" s="218"/>
      <c r="E180" s="218"/>
      <c r="F180" s="237" t="s">
        <v>475</v>
      </c>
      <c r="G180" s="218"/>
      <c r="H180" s="218" t="s">
        <v>548</v>
      </c>
      <c r="I180" s="218" t="s">
        <v>509</v>
      </c>
      <c r="J180" s="218"/>
      <c r="K180" s="259"/>
    </row>
    <row r="181" spans="2:11" ht="15" customHeight="1">
      <c r="B181" s="238"/>
      <c r="C181" s="218" t="s">
        <v>549</v>
      </c>
      <c r="D181" s="218"/>
      <c r="E181" s="218"/>
      <c r="F181" s="237" t="s">
        <v>475</v>
      </c>
      <c r="G181" s="218"/>
      <c r="H181" s="218" t="s">
        <v>550</v>
      </c>
      <c r="I181" s="218" t="s">
        <v>509</v>
      </c>
      <c r="J181" s="218"/>
      <c r="K181" s="259"/>
    </row>
    <row r="182" spans="2:11" ht="15" customHeight="1">
      <c r="B182" s="238"/>
      <c r="C182" s="218" t="s">
        <v>538</v>
      </c>
      <c r="D182" s="218"/>
      <c r="E182" s="218"/>
      <c r="F182" s="237" t="s">
        <v>475</v>
      </c>
      <c r="G182" s="218"/>
      <c r="H182" s="218" t="s">
        <v>551</v>
      </c>
      <c r="I182" s="218" t="s">
        <v>509</v>
      </c>
      <c r="J182" s="218"/>
      <c r="K182" s="259"/>
    </row>
    <row r="183" spans="2:11" ht="15" customHeight="1">
      <c r="B183" s="238"/>
      <c r="C183" s="218" t="s">
        <v>132</v>
      </c>
      <c r="D183" s="218"/>
      <c r="E183" s="218"/>
      <c r="F183" s="237" t="s">
        <v>481</v>
      </c>
      <c r="G183" s="218"/>
      <c r="H183" s="218" t="s">
        <v>552</v>
      </c>
      <c r="I183" s="218" t="s">
        <v>477</v>
      </c>
      <c r="J183" s="218">
        <v>50</v>
      </c>
      <c r="K183" s="259"/>
    </row>
    <row r="184" spans="2:11" ht="15" customHeight="1">
      <c r="B184" s="238"/>
      <c r="C184" s="218" t="s">
        <v>553</v>
      </c>
      <c r="D184" s="218"/>
      <c r="E184" s="218"/>
      <c r="F184" s="237" t="s">
        <v>481</v>
      </c>
      <c r="G184" s="218"/>
      <c r="H184" s="218" t="s">
        <v>554</v>
      </c>
      <c r="I184" s="218" t="s">
        <v>555</v>
      </c>
      <c r="J184" s="218"/>
      <c r="K184" s="259"/>
    </row>
    <row r="185" spans="2:11" ht="15" customHeight="1">
      <c r="B185" s="238"/>
      <c r="C185" s="218" t="s">
        <v>556</v>
      </c>
      <c r="D185" s="218"/>
      <c r="E185" s="218"/>
      <c r="F185" s="237" t="s">
        <v>481</v>
      </c>
      <c r="G185" s="218"/>
      <c r="H185" s="218" t="s">
        <v>557</v>
      </c>
      <c r="I185" s="218" t="s">
        <v>555</v>
      </c>
      <c r="J185" s="218"/>
      <c r="K185" s="259"/>
    </row>
    <row r="186" spans="2:11" ht="15" customHeight="1">
      <c r="B186" s="238"/>
      <c r="C186" s="218" t="s">
        <v>558</v>
      </c>
      <c r="D186" s="218"/>
      <c r="E186" s="218"/>
      <c r="F186" s="237" t="s">
        <v>481</v>
      </c>
      <c r="G186" s="218"/>
      <c r="H186" s="218" t="s">
        <v>559</v>
      </c>
      <c r="I186" s="218" t="s">
        <v>555</v>
      </c>
      <c r="J186" s="218"/>
      <c r="K186" s="259"/>
    </row>
    <row r="187" spans="2:11" ht="15" customHeight="1">
      <c r="B187" s="238"/>
      <c r="C187" s="271" t="s">
        <v>560</v>
      </c>
      <c r="D187" s="218"/>
      <c r="E187" s="218"/>
      <c r="F187" s="237" t="s">
        <v>481</v>
      </c>
      <c r="G187" s="218"/>
      <c r="H187" s="218" t="s">
        <v>561</v>
      </c>
      <c r="I187" s="218" t="s">
        <v>562</v>
      </c>
      <c r="J187" s="272" t="s">
        <v>563</v>
      </c>
      <c r="K187" s="259"/>
    </row>
    <row r="188" spans="2:11" ht="15" customHeight="1">
      <c r="B188" s="238"/>
      <c r="C188" s="223" t="s">
        <v>41</v>
      </c>
      <c r="D188" s="218"/>
      <c r="E188" s="218"/>
      <c r="F188" s="237" t="s">
        <v>475</v>
      </c>
      <c r="G188" s="218"/>
      <c r="H188" s="214" t="s">
        <v>564</v>
      </c>
      <c r="I188" s="218" t="s">
        <v>565</v>
      </c>
      <c r="J188" s="218"/>
      <c r="K188" s="259"/>
    </row>
    <row r="189" spans="2:11" ht="15" customHeight="1">
      <c r="B189" s="238"/>
      <c r="C189" s="223" t="s">
        <v>566</v>
      </c>
      <c r="D189" s="218"/>
      <c r="E189" s="218"/>
      <c r="F189" s="237" t="s">
        <v>475</v>
      </c>
      <c r="G189" s="218"/>
      <c r="H189" s="218" t="s">
        <v>567</v>
      </c>
      <c r="I189" s="218" t="s">
        <v>509</v>
      </c>
      <c r="J189" s="218"/>
      <c r="K189" s="259"/>
    </row>
    <row r="190" spans="2:11" ht="15" customHeight="1">
      <c r="B190" s="238"/>
      <c r="C190" s="223" t="s">
        <v>568</v>
      </c>
      <c r="D190" s="218"/>
      <c r="E190" s="218"/>
      <c r="F190" s="237" t="s">
        <v>475</v>
      </c>
      <c r="G190" s="218"/>
      <c r="H190" s="218" t="s">
        <v>569</v>
      </c>
      <c r="I190" s="218" t="s">
        <v>509</v>
      </c>
      <c r="J190" s="218"/>
      <c r="K190" s="259"/>
    </row>
    <row r="191" spans="2:11" ht="15" customHeight="1">
      <c r="B191" s="238"/>
      <c r="C191" s="223" t="s">
        <v>570</v>
      </c>
      <c r="D191" s="218"/>
      <c r="E191" s="218"/>
      <c r="F191" s="237" t="s">
        <v>481</v>
      </c>
      <c r="G191" s="218"/>
      <c r="H191" s="218" t="s">
        <v>571</v>
      </c>
      <c r="I191" s="218" t="s">
        <v>509</v>
      </c>
      <c r="J191" s="218"/>
      <c r="K191" s="259"/>
    </row>
    <row r="192" spans="2:11" ht="15" customHeight="1">
      <c r="B192" s="265"/>
      <c r="C192" s="273"/>
      <c r="D192" s="247"/>
      <c r="E192" s="247"/>
      <c r="F192" s="247"/>
      <c r="G192" s="247"/>
      <c r="H192" s="247"/>
      <c r="I192" s="247"/>
      <c r="J192" s="247"/>
      <c r="K192" s="266"/>
    </row>
    <row r="193" spans="2:11" ht="18.75" customHeight="1">
      <c r="B193" s="214"/>
      <c r="C193" s="218"/>
      <c r="D193" s="218"/>
      <c r="E193" s="218"/>
      <c r="F193" s="237"/>
      <c r="G193" s="218"/>
      <c r="H193" s="218"/>
      <c r="I193" s="218"/>
      <c r="J193" s="218"/>
      <c r="K193" s="214"/>
    </row>
    <row r="194" spans="2:11" ht="18.75" customHeight="1">
      <c r="B194" s="214"/>
      <c r="C194" s="218"/>
      <c r="D194" s="218"/>
      <c r="E194" s="218"/>
      <c r="F194" s="237"/>
      <c r="G194" s="218"/>
      <c r="H194" s="218"/>
      <c r="I194" s="218"/>
      <c r="J194" s="218"/>
      <c r="K194" s="214"/>
    </row>
    <row r="195" spans="2:11" ht="18.75" customHeight="1">
      <c r="B195" s="224"/>
      <c r="C195" s="224"/>
      <c r="D195" s="224"/>
      <c r="E195" s="224"/>
      <c r="F195" s="224"/>
      <c r="G195" s="224"/>
      <c r="H195" s="224"/>
      <c r="I195" s="224"/>
      <c r="J195" s="224"/>
      <c r="K195" s="224"/>
    </row>
    <row r="196" spans="2:11">
      <c r="B196" s="206"/>
      <c r="C196" s="207"/>
      <c r="D196" s="207"/>
      <c r="E196" s="207"/>
      <c r="F196" s="207"/>
      <c r="G196" s="207"/>
      <c r="H196" s="207"/>
      <c r="I196" s="207"/>
      <c r="J196" s="207"/>
      <c r="K196" s="208"/>
    </row>
    <row r="197" spans="2:11" ht="21">
      <c r="B197" s="209"/>
      <c r="C197" s="338" t="s">
        <v>572</v>
      </c>
      <c r="D197" s="338"/>
      <c r="E197" s="338"/>
      <c r="F197" s="338"/>
      <c r="G197" s="338"/>
      <c r="H197" s="338"/>
      <c r="I197" s="338"/>
      <c r="J197" s="338"/>
      <c r="K197" s="210"/>
    </row>
    <row r="198" spans="2:11" ht="25.5" customHeight="1">
      <c r="B198" s="209"/>
      <c r="C198" s="274" t="s">
        <v>573</v>
      </c>
      <c r="D198" s="274"/>
      <c r="E198" s="274"/>
      <c r="F198" s="274" t="s">
        <v>574</v>
      </c>
      <c r="G198" s="275"/>
      <c r="H198" s="337" t="s">
        <v>575</v>
      </c>
      <c r="I198" s="337"/>
      <c r="J198" s="337"/>
      <c r="K198" s="210"/>
    </row>
    <row r="199" spans="2:11" ht="5.25" customHeight="1">
      <c r="B199" s="238"/>
      <c r="C199" s="235"/>
      <c r="D199" s="235"/>
      <c r="E199" s="235"/>
      <c r="F199" s="235"/>
      <c r="G199" s="218"/>
      <c r="H199" s="235"/>
      <c r="I199" s="235"/>
      <c r="J199" s="235"/>
      <c r="K199" s="259"/>
    </row>
    <row r="200" spans="2:11" ht="15" customHeight="1">
      <c r="B200" s="238"/>
      <c r="C200" s="218" t="s">
        <v>565</v>
      </c>
      <c r="D200" s="218"/>
      <c r="E200" s="218"/>
      <c r="F200" s="237" t="s">
        <v>42</v>
      </c>
      <c r="G200" s="218"/>
      <c r="H200" s="336" t="s">
        <v>576</v>
      </c>
      <c r="I200" s="336"/>
      <c r="J200" s="336"/>
      <c r="K200" s="259"/>
    </row>
    <row r="201" spans="2:11" ht="15" customHeight="1">
      <c r="B201" s="238"/>
      <c r="C201" s="244"/>
      <c r="D201" s="218"/>
      <c r="E201" s="218"/>
      <c r="F201" s="237" t="s">
        <v>43</v>
      </c>
      <c r="G201" s="218"/>
      <c r="H201" s="336" t="s">
        <v>577</v>
      </c>
      <c r="I201" s="336"/>
      <c r="J201" s="336"/>
      <c r="K201" s="259"/>
    </row>
    <row r="202" spans="2:11" ht="15" customHeight="1">
      <c r="B202" s="238"/>
      <c r="C202" s="244"/>
      <c r="D202" s="218"/>
      <c r="E202" s="218"/>
      <c r="F202" s="237" t="s">
        <v>46</v>
      </c>
      <c r="G202" s="218"/>
      <c r="H202" s="336" t="s">
        <v>578</v>
      </c>
      <c r="I202" s="336"/>
      <c r="J202" s="336"/>
      <c r="K202" s="259"/>
    </row>
    <row r="203" spans="2:11" ht="15" customHeight="1">
      <c r="B203" s="238"/>
      <c r="C203" s="218"/>
      <c r="D203" s="218"/>
      <c r="E203" s="218"/>
      <c r="F203" s="237" t="s">
        <v>44</v>
      </c>
      <c r="G203" s="218"/>
      <c r="H203" s="336" t="s">
        <v>579</v>
      </c>
      <c r="I203" s="336"/>
      <c r="J203" s="336"/>
      <c r="K203" s="259"/>
    </row>
    <row r="204" spans="2:11" ht="15" customHeight="1">
      <c r="B204" s="238"/>
      <c r="C204" s="218"/>
      <c r="D204" s="218"/>
      <c r="E204" s="218"/>
      <c r="F204" s="237" t="s">
        <v>45</v>
      </c>
      <c r="G204" s="218"/>
      <c r="H204" s="336" t="s">
        <v>580</v>
      </c>
      <c r="I204" s="336"/>
      <c r="J204" s="336"/>
      <c r="K204" s="259"/>
    </row>
    <row r="205" spans="2:11" ht="15" customHeight="1">
      <c r="B205" s="238"/>
      <c r="C205" s="218"/>
      <c r="D205" s="218"/>
      <c r="E205" s="218"/>
      <c r="F205" s="237"/>
      <c r="G205" s="218"/>
      <c r="H205" s="218"/>
      <c r="I205" s="218"/>
      <c r="J205" s="218"/>
      <c r="K205" s="259"/>
    </row>
    <row r="206" spans="2:11" ht="15" customHeight="1">
      <c r="B206" s="238"/>
      <c r="C206" s="218" t="s">
        <v>521</v>
      </c>
      <c r="D206" s="218"/>
      <c r="E206" s="218"/>
      <c r="F206" s="237" t="s">
        <v>75</v>
      </c>
      <c r="G206" s="218"/>
      <c r="H206" s="336" t="s">
        <v>581</v>
      </c>
      <c r="I206" s="336"/>
      <c r="J206" s="336"/>
      <c r="K206" s="259"/>
    </row>
    <row r="207" spans="2:11" ht="15" customHeight="1">
      <c r="B207" s="238"/>
      <c r="C207" s="244"/>
      <c r="D207" s="218"/>
      <c r="E207" s="218"/>
      <c r="F207" s="237" t="s">
        <v>419</v>
      </c>
      <c r="G207" s="218"/>
      <c r="H207" s="336" t="s">
        <v>420</v>
      </c>
      <c r="I207" s="336"/>
      <c r="J207" s="336"/>
      <c r="K207" s="259"/>
    </row>
    <row r="208" spans="2:11" ht="15" customHeight="1">
      <c r="B208" s="238"/>
      <c r="C208" s="218"/>
      <c r="D208" s="218"/>
      <c r="E208" s="218"/>
      <c r="F208" s="237" t="s">
        <v>417</v>
      </c>
      <c r="G208" s="218"/>
      <c r="H208" s="336" t="s">
        <v>582</v>
      </c>
      <c r="I208" s="336"/>
      <c r="J208" s="336"/>
      <c r="K208" s="259"/>
    </row>
    <row r="209" spans="2:11" ht="15" customHeight="1">
      <c r="B209" s="276"/>
      <c r="C209" s="244"/>
      <c r="D209" s="244"/>
      <c r="E209" s="244"/>
      <c r="F209" s="237" t="s">
        <v>421</v>
      </c>
      <c r="G209" s="223"/>
      <c r="H209" s="335" t="s">
        <v>422</v>
      </c>
      <c r="I209" s="335"/>
      <c r="J209" s="335"/>
      <c r="K209" s="277"/>
    </row>
    <row r="210" spans="2:11" ht="15" customHeight="1">
      <c r="B210" s="276"/>
      <c r="C210" s="244"/>
      <c r="D210" s="244"/>
      <c r="E210" s="244"/>
      <c r="F210" s="237" t="s">
        <v>423</v>
      </c>
      <c r="G210" s="223"/>
      <c r="H210" s="335" t="s">
        <v>583</v>
      </c>
      <c r="I210" s="335"/>
      <c r="J210" s="335"/>
      <c r="K210" s="277"/>
    </row>
    <row r="211" spans="2:11" ht="15" customHeight="1">
      <c r="B211" s="276"/>
      <c r="C211" s="244"/>
      <c r="D211" s="244"/>
      <c r="E211" s="244"/>
      <c r="F211" s="278"/>
      <c r="G211" s="223"/>
      <c r="H211" s="279"/>
      <c r="I211" s="279"/>
      <c r="J211" s="279"/>
      <c r="K211" s="277"/>
    </row>
    <row r="212" spans="2:11" ht="15" customHeight="1">
      <c r="B212" s="276"/>
      <c r="C212" s="218" t="s">
        <v>545</v>
      </c>
      <c r="D212" s="244"/>
      <c r="E212" s="244"/>
      <c r="F212" s="237">
        <v>1</v>
      </c>
      <c r="G212" s="223"/>
      <c r="H212" s="335" t="s">
        <v>584</v>
      </c>
      <c r="I212" s="335"/>
      <c r="J212" s="335"/>
      <c r="K212" s="277"/>
    </row>
    <row r="213" spans="2:11" ht="15" customHeight="1">
      <c r="B213" s="276"/>
      <c r="C213" s="244"/>
      <c r="D213" s="244"/>
      <c r="E213" s="244"/>
      <c r="F213" s="237">
        <v>2</v>
      </c>
      <c r="G213" s="223"/>
      <c r="H213" s="335" t="s">
        <v>585</v>
      </c>
      <c r="I213" s="335"/>
      <c r="J213" s="335"/>
      <c r="K213" s="277"/>
    </row>
    <row r="214" spans="2:11" ht="15" customHeight="1">
      <c r="B214" s="276"/>
      <c r="C214" s="244"/>
      <c r="D214" s="244"/>
      <c r="E214" s="244"/>
      <c r="F214" s="237">
        <v>3</v>
      </c>
      <c r="G214" s="223"/>
      <c r="H214" s="335" t="s">
        <v>586</v>
      </c>
      <c r="I214" s="335"/>
      <c r="J214" s="335"/>
      <c r="K214" s="277"/>
    </row>
    <row r="215" spans="2:11" ht="15" customHeight="1">
      <c r="B215" s="276"/>
      <c r="C215" s="244"/>
      <c r="D215" s="244"/>
      <c r="E215" s="244"/>
      <c r="F215" s="237">
        <v>4</v>
      </c>
      <c r="G215" s="223"/>
      <c r="H215" s="335" t="s">
        <v>587</v>
      </c>
      <c r="I215" s="335"/>
      <c r="J215" s="335"/>
      <c r="K215" s="277"/>
    </row>
    <row r="216" spans="2:11" ht="12.75" customHeight="1">
      <c r="B216" s="280"/>
      <c r="C216" s="281"/>
      <c r="D216" s="281"/>
      <c r="E216" s="281"/>
      <c r="F216" s="281"/>
      <c r="G216" s="281"/>
      <c r="H216" s="281"/>
      <c r="I216" s="281"/>
      <c r="J216" s="281"/>
      <c r="K216" s="282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18054a - I. etapa - stave...</vt:lpstr>
      <vt:lpstr>18054b - I. etapa - elekt...</vt:lpstr>
      <vt:lpstr>18054a - 3. etapa - stave...</vt:lpstr>
      <vt:lpstr>18054b - 3. etapa - elekt...</vt:lpstr>
      <vt:lpstr>Pokyny pro vyplnění</vt:lpstr>
      <vt:lpstr>'18054a - 3. etapa - stave...'!Názvy_tisku</vt:lpstr>
      <vt:lpstr>'18054a - I. etapa - stave...'!Názvy_tisku</vt:lpstr>
      <vt:lpstr>'18054b - 3. etapa - elekt...'!Názvy_tisku</vt:lpstr>
      <vt:lpstr>'18054b - I. etapa - elekt...'!Názvy_tisku</vt:lpstr>
      <vt:lpstr>'Rekapitulace stavby'!Názvy_tisku</vt:lpstr>
      <vt:lpstr>'18054a - 3. etapa - stave...'!Oblast_tisku</vt:lpstr>
      <vt:lpstr>'18054a - I. etapa - stave...'!Oblast_tisku</vt:lpstr>
      <vt:lpstr>'18054b - 3. etapa - elekt...'!Oblast_tisku</vt:lpstr>
      <vt:lpstr>'18054b - I. etapa - elekt...'!Oblast_tisku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ALENAPC\alena_vratna</dc:creator>
  <cp:lastModifiedBy>Kadleček</cp:lastModifiedBy>
  <dcterms:created xsi:type="dcterms:W3CDTF">2018-08-24T07:12:45Z</dcterms:created>
  <dcterms:modified xsi:type="dcterms:W3CDTF">2018-08-24T07:54:43Z</dcterms:modified>
</cp:coreProperties>
</file>